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2220" yWindow="0" windowWidth="18270" windowHeight="6780"/>
  </bookViews>
  <sheets>
    <sheet name="2016" sheetId="20" r:id="rId1"/>
    <sheet name="2017" sheetId="22" r:id="rId2"/>
  </sheets>
  <definedNames>
    <definedName name="_xlnm.Print_Area" localSheetId="0">'2016'!$A$2:$M$63</definedName>
    <definedName name="_xlnm.Print_Area" localSheetId="1">'2017'!$A$2:$M$62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M53" i="20" l="1"/>
  <c r="M52" i="20"/>
  <c r="M15" i="20" l="1"/>
  <c r="N15" i="22"/>
  <c r="M45" i="22"/>
  <c r="M43" i="22"/>
  <c r="M38" i="22"/>
  <c r="M29" i="22"/>
  <c r="M22" i="22"/>
  <c r="S14" i="22"/>
  <c r="Q13" i="22"/>
  <c r="Q15" i="22" s="1"/>
  <c r="M47" i="22" l="1"/>
  <c r="O13" i="22" s="1"/>
  <c r="M42" i="22"/>
  <c r="M44" i="22"/>
  <c r="M48" i="20"/>
  <c r="M50" i="20"/>
  <c r="S14" i="20"/>
  <c r="O15" i="22" l="1"/>
  <c r="M48" i="22"/>
  <c r="M38" i="20"/>
  <c r="M49" i="22" l="1"/>
  <c r="M50" i="22" s="1"/>
  <c r="O13" i="20"/>
  <c r="P13" i="22"/>
  <c r="S13" i="22" s="1"/>
  <c r="M21" i="20"/>
  <c r="M43" i="20"/>
  <c r="Q13" i="20" s="1"/>
  <c r="Q15" i="20" s="1"/>
  <c r="M29" i="20"/>
  <c r="N13" i="20" l="1"/>
  <c r="N15" i="20" s="1"/>
  <c r="P15" i="22"/>
  <c r="M49" i="20"/>
  <c r="M47" i="20"/>
  <c r="O15" i="20" l="1"/>
  <c r="M54" i="20"/>
  <c r="P13" i="20" l="1"/>
  <c r="S13" i="20" s="1"/>
  <c r="M55" i="20"/>
  <c r="M56" i="20" s="1"/>
  <c r="P15" i="20" l="1"/>
</calcChain>
</file>

<file path=xl/sharedStrings.xml><?xml version="1.0" encoding="utf-8"?>
<sst xmlns="http://schemas.openxmlformats.org/spreadsheetml/2006/main" count="396" uniqueCount="113">
  <si>
    <t>Budget Description</t>
  </si>
  <si>
    <t>EXPECTED  OUTPUTS</t>
  </si>
  <si>
    <t>PLANNED ACTIVITIES</t>
  </si>
  <si>
    <t>TIMEFRAME</t>
  </si>
  <si>
    <t>RESPONSIBLE PARTY</t>
  </si>
  <si>
    <t>PLANNED BUDGET</t>
  </si>
  <si>
    <t xml:space="preserve">List activity results and associated actions </t>
  </si>
  <si>
    <t>Q1</t>
  </si>
  <si>
    <t>Q2</t>
  </si>
  <si>
    <t>Q3</t>
  </si>
  <si>
    <t>Q4</t>
  </si>
  <si>
    <t>Account Code</t>
  </si>
  <si>
    <t>X</t>
  </si>
  <si>
    <t>UNDAF Outcome:</t>
  </si>
  <si>
    <t>CPAP Outcome:</t>
  </si>
  <si>
    <t>CPAP Output(s):</t>
  </si>
  <si>
    <t>This Annual Work Plan (AWP) is based on Results Management Guidelines (RMG) of UNDP.  Once signed by UNDP and the Implementing Partner,  the plan authorizes the responsible parties and project management to manage available resources  and  achieve set results.</t>
  </si>
  <si>
    <t>UNDP Country Director</t>
  </si>
  <si>
    <t>Signature &amp; Date</t>
  </si>
  <si>
    <t>Signature and Date</t>
  </si>
  <si>
    <t>And baseline, associated indicators and annual targets</t>
  </si>
  <si>
    <t>Atlas OUTPUT Name</t>
  </si>
  <si>
    <t>ATLAS Project/Programme Title:</t>
  </si>
  <si>
    <t xml:space="preserve">UNDP </t>
  </si>
  <si>
    <t>GMS (8%)</t>
  </si>
  <si>
    <t>Applicable Key Result Area (from 2015-17 Strategic Plan):</t>
  </si>
  <si>
    <t>Communications (2.5%)</t>
  </si>
  <si>
    <t>Security (4%)</t>
  </si>
  <si>
    <t>Monitoring and Evaluation (2%)</t>
  </si>
  <si>
    <t>Management Cost</t>
  </si>
  <si>
    <t>Travel</t>
  </si>
  <si>
    <t>Communic &amp; Audio Visual Equip</t>
  </si>
  <si>
    <t>CO Common Security</t>
  </si>
  <si>
    <t>Professional Services</t>
  </si>
  <si>
    <t>General Management Services</t>
  </si>
  <si>
    <t>Annual Work Plan (AWP) 2016: Version A</t>
  </si>
  <si>
    <t xml:space="preserve">Total of Management Cost       </t>
  </si>
  <si>
    <t>Total Project Budget for 2016</t>
  </si>
  <si>
    <t xml:space="preserve">Total of Output 1      </t>
  </si>
  <si>
    <t xml:space="preserve">Total of Output 4       </t>
  </si>
  <si>
    <t>Fund Code</t>
  </si>
  <si>
    <t>Donor Name</t>
  </si>
  <si>
    <t>Donor Code</t>
  </si>
  <si>
    <t xml:space="preserve">Activity 4.1: </t>
  </si>
  <si>
    <t>Common Premises</t>
  </si>
  <si>
    <t>Life Support</t>
  </si>
  <si>
    <t>It needs to be calsulated as a lump sum ($6,196.37 * staff No.)</t>
  </si>
  <si>
    <t>It is not percentage, it has 3 different calsulation:
- Baghdad Intrnational Staff= $33.42 per staff * 264 days
- Baghdad Local Staff= $18.75 per staff * 264 days
- Erbil (Int. &amp; Local) Staff= $17.41 per staff * 264 days</t>
  </si>
  <si>
    <t>Atlas PROJECT Award ID: 66352</t>
  </si>
  <si>
    <r>
      <t>Atlas OUTPUT ID:</t>
    </r>
    <r>
      <rPr>
        <sz val="10"/>
        <color indexed="17"/>
        <rFont val="Myriad Pro"/>
        <family val="2"/>
      </rPr>
      <t xml:space="preserve"> </t>
    </r>
    <r>
      <rPr>
        <b/>
        <sz val="12"/>
        <color indexed="17"/>
        <rFont val="Myriad Pro"/>
      </rPr>
      <t>82552</t>
    </r>
  </si>
  <si>
    <t>Development Partnership Programme</t>
  </si>
  <si>
    <t>Area Based Development Programme</t>
  </si>
  <si>
    <t>Outcome 5: Enabling policy and frameworks for rapid economic recovery, inclusive and diversified growth and private sector development</t>
  </si>
  <si>
    <t xml:space="preserve">Output 7.6:  Innovations enabled for development solutions, partnerships and other collaborative arrangements </t>
  </si>
  <si>
    <t>SIDA</t>
  </si>
  <si>
    <t>00555</t>
  </si>
  <si>
    <t>00135</t>
  </si>
  <si>
    <t>KRG</t>
  </si>
  <si>
    <t>Personnel - Int</t>
  </si>
  <si>
    <t>Personnel - Nat</t>
  </si>
  <si>
    <t>Travel - missions</t>
  </si>
  <si>
    <t>Amount ($)</t>
  </si>
  <si>
    <t>Activity.1.1</t>
  </si>
  <si>
    <t>1.1.1 Review and finalize drafted PDSs for KR provincies (Erbil, Suli and Dohuk).</t>
  </si>
  <si>
    <t>1.1.2 Translate PDSs into Kurdish and English</t>
  </si>
  <si>
    <t>1.1.3. Design and print PDSs for future referrence</t>
  </si>
  <si>
    <t>1.1.5. Review and finazlie drafted PDS manual</t>
  </si>
  <si>
    <t>1.1.6. Review and finalzie drafted PAP manual</t>
  </si>
  <si>
    <t xml:space="preserve">Activity 2.1 </t>
  </si>
  <si>
    <t>2.1.1 Full complete School Rehabilitation Project</t>
  </si>
  <si>
    <t>2.1.2 Opening cermoney with communication plan for the school project</t>
  </si>
  <si>
    <t>Contracts</t>
  </si>
  <si>
    <t>SHELL</t>
  </si>
  <si>
    <t>Miscellaneous</t>
  </si>
  <si>
    <t xml:space="preserve">Output 2 (Output 1 - Shell):
Inclusive participatory processes in local area planning and decision-making are institutionalized. Local communities are given a key role in influencing development priorities and in turn contribute to further stability and reconciliation
Indicators
- Sucessfull implimentation of development projects under Shell Partnership
- Technical assistance provided to the planning of sub-districts
Baseline:
Needs identified in the consultation process are reflected in the local district plan for public funding consideration, Community priorities and needs are addressed
Target
• Completion of School Rehabilitation Project
• Conducting the Partnership reveiw Exercise
• Formulated proposals and discussions for partnership future based on Review report
</t>
  </si>
  <si>
    <t xml:space="preserve">Activity 3.1: </t>
  </si>
  <si>
    <t>3.1.1 Conduct follow up meetings on formulated sub-district development planning</t>
  </si>
  <si>
    <t>3.1.2 Follow up and conduct meetings on area profiles in Al-Dair and Al-Nashwa sub-districts</t>
  </si>
  <si>
    <r>
      <t xml:space="preserve">Output 1 (Output 2 - KRG):
Production of 18 Development Plans with district level inputs through enhanced national, regional, and governorate capacity and mechanisms and mainstreaming NDP social priorities/MDG strategies into Local Development and Service Delivery (LDSD), and through integrated knowledge management and public access to information. 
</t>
    </r>
    <r>
      <rPr>
        <u/>
        <sz val="12"/>
        <color theme="1"/>
        <rFont val="Arial"/>
        <family val="2"/>
      </rPr>
      <t>Indicators:
1</t>
    </r>
    <r>
      <rPr>
        <sz val="12"/>
        <color theme="1"/>
        <rFont val="Arial"/>
        <family val="2"/>
      </rPr>
      <t>. Institutionalised mechanisms/ processes operating at regional, governorate and district levels to manage integrated, multi-sectoral information and findings
3. KRG Vision social priorities and MDG targets , vulnerability assessments/ strategies and district plans are incorporated into Governorate-level planning processes</t>
    </r>
    <r>
      <rPr>
        <u/>
        <sz val="12"/>
        <color theme="1"/>
        <rFont val="Arial"/>
        <family val="2"/>
      </rPr>
      <t xml:space="preserve">
</t>
    </r>
    <r>
      <rPr>
        <sz val="12"/>
        <color theme="1"/>
        <rFont val="Arial"/>
        <family val="2"/>
      </rPr>
      <t>Baseline                                                 
1. No assessment of baseline local situation on available Government information regarding local development and service delivery 
2. No Provincial Development Strategies for any of KR governorates
Target:
1. Three (3) Provincial Development Strategies for KR three governorates that respond to KRG Vision.
2. Provincial Annual Planning Manual, that documents major processes and techniques in preparing provincial annual plans for KR governorates.
3. Provincial Development Strategy Manual, that documents major processes and techniques for formulating provincial development strategies.</t>
    </r>
  </si>
  <si>
    <t>1.1.4. Discuss and plan launching event with KRG MoP   for PDSs</t>
  </si>
  <si>
    <t>Project Manager: Thair Shraideh</t>
  </si>
  <si>
    <t>16/2/2016</t>
  </si>
  <si>
    <t xml:space="preserve">Total of Output 2       </t>
  </si>
  <si>
    <t xml:space="preserve">Total of Output 3       </t>
  </si>
  <si>
    <t>Output 4 (Output 1 - Basra Compactl):
Improved capacities at district level to develop and implement strategies for accelerated achievement of localised National Development Plan (NDP) social priorities and Millennium Development Goals (MDG) targets.   
Indicators
- Number of projects agreed with teh governorate based on cost sharing
- Technical assistance provided to the governorate supporting teh thematic areas of teh compact agreement
Baseline:
UNDP signed a Compact Agreement with Basra Goevrnorate in May 2015, to supoprt the governorate under several tehmatic areas based on their priorities and needs.
Target
• One concept note submitted to teh governorate covering one of teh thematic areas udner teh compact.
• One project apporved by the governorate based on cost sharing</t>
  </si>
  <si>
    <t>4.1.1 Produce one concept note to initiate a PFM project with Basra Provincial Council, in preparation for a Project based on cost sharing</t>
  </si>
  <si>
    <t>TRAC</t>
  </si>
  <si>
    <t>00012</t>
  </si>
  <si>
    <t>04000</t>
  </si>
  <si>
    <t>4.1.2 Support activities to initiate projects under the Basra Compact Agreement, responding to the several tehmatic areas and priorities under the agreement.</t>
  </si>
  <si>
    <t>Shell</t>
  </si>
  <si>
    <r>
      <t xml:space="preserve">Output 1 (Output 2 - KRG):
Production of 18 Development Plans with district level inputs through enhanced national, regional, and governorate capacity and mechanisms and mainstreaming NDP social priorities/MDG strategies into Local Development and Service Delivery (LDSD), and through integrated knowledge management and public access to information. 
</t>
    </r>
    <r>
      <rPr>
        <u/>
        <sz val="12"/>
        <color theme="1"/>
        <rFont val="Arial"/>
        <family val="2"/>
      </rPr>
      <t>Indicators:
1</t>
    </r>
    <r>
      <rPr>
        <sz val="12"/>
        <color theme="1"/>
        <rFont val="Arial"/>
        <family val="2"/>
      </rPr>
      <t>. Institutionalised mechanisms/ processes operating at regional, governorate and district levels to manage integrated, multi-sectoral information and findings
3. KRG Vision social priorities and MDG targets , vulnerability assessments/ strategies and district plans are incorporated into Governorate-level planning processes</t>
    </r>
    <r>
      <rPr>
        <u/>
        <sz val="12"/>
        <color theme="1"/>
        <rFont val="Arial"/>
        <family val="2"/>
      </rPr>
      <t xml:space="preserve">
</t>
    </r>
    <r>
      <rPr>
        <sz val="12"/>
        <color theme="1"/>
        <rFont val="Arial"/>
        <family val="2"/>
      </rPr>
      <t>Baseline                                                 
1. No assessment of baseline local situation on available Government information regarding local development and service delivery 
2. No Provincial Development Strategies for any of KR governorates
Target:
1. Finalized printed provincial strategies with manuals handed over to MoP.
2. Finalized programmatic reporting for project closure.</t>
    </r>
  </si>
  <si>
    <t>1.1.1 Handover of printed PDSs for KR MoP and provincies (Erbil, Suli and Dohuk).</t>
  </si>
  <si>
    <t>2.1.1 Negotiate new MoU with Shell for areas of cooperation</t>
  </si>
  <si>
    <t>2.1.2 Due delegence process for entering new MoU</t>
  </si>
  <si>
    <t>3.1.1 Integrate formulated sub-district development planning with Provincial Annual Plan</t>
  </si>
  <si>
    <t xml:space="preserve">2.1.3 Draft project documents under new partnership </t>
  </si>
  <si>
    <t>Output 3 (Output 2 - Shell):
Institutional capacity and technical capability at national and sub national level to support local inclusive development and service delivery established   
Indicators
- Sucessfull implimentation of development projects under Shell Partnership
- Technical assistance provided to the planning of sub-districts
Baseline:
Governorate Steering Committee and District Technical Committee are able to perform their functions and advise on institutionalisation of process
Target
• Follow up on formulated sub-district development strategies for targeted sub-districts
• Conceptual notes of programmatic intervention to be proposed to national institutions based on conducted organizational assessments</t>
  </si>
  <si>
    <t>3.1.2 Prepare concept note for BOTI with MOU draft for future cooperation</t>
  </si>
  <si>
    <t>3.1.2 Presentation of organizational assessment for South Oil Company, with concept note for providing technical assistance</t>
  </si>
  <si>
    <t>Output 2 (Output 1 - Shell):
Inclusive participatory processes in local area planning and decision-making are institutionalized. Local communities are given a key role in influencing development priorities and in turn contribute to further stability and reconciliation
Indicators
- Sucessfull implimentation of development projects under Shell Partnership
- Technical assistance provided to the planning of sub-districts
Baseline:
Needs identified in the consultation process are reflected in the local district plan for public funding consideration, Community priorities and needs are addressed
Target
• Establish new MoU with Shell
• Enter cost-sharing agreements with Shell for new projects
• Sustainbility assessment to be conducted for executed projects</t>
  </si>
  <si>
    <t>2.1.4 Conduct sustainability assessment for executed projects</t>
  </si>
  <si>
    <t>1.1.2 Handover of PDS manual and PAP manuals</t>
  </si>
  <si>
    <t>1.1.3.Final Project Board Meeting for project closure</t>
  </si>
  <si>
    <t>1.1.4.  Final programme reporting</t>
  </si>
  <si>
    <t>2.1.3 Finalize concept note on vocational training and employability for donors' consideration</t>
  </si>
  <si>
    <t>Output 3 (Output 2 - Shell):
Institutional capacity and technical capability at national and sub national level to support local inclusive development and service delivery established   
Indicators
- Sucessfull implimentation of development projects under Shell Partnership
- Technical assistance provided to the planning of sub-districts
Baseline:
Governorate Steering Committee and District Technical Committee are able to perform their functions and advise on institutionalisation of process
Target
• Follow up on formulated sub-district development strategies for targeted sub-districts
• Follow up on Area Profiles for targeted sub-districts
• Finalizing and presenting organizational assessments for key national institutions</t>
  </si>
  <si>
    <t>2.1.4 Conduct related Partnership Review evaluation for area based component of Shell partnership</t>
  </si>
  <si>
    <t>2.1.5 Conduct defect liability assessment for school and playgrounds projects</t>
  </si>
  <si>
    <t>3.1.3 Conduct related Partnership review Exercise</t>
  </si>
  <si>
    <t>3.1.4 Conduct stakeholders consultation for national partners, on the conclusions of UNDP-Shell Partnership review evaluation</t>
  </si>
  <si>
    <t>3.1.5 Formulate concept notes and discussions for future cooperation based on Review Exercise recommendations</t>
  </si>
  <si>
    <t>3.1.6 Finalize translated organizational assessments for BOTI and SOC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</si>
</sst>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 #,##0_-;_-* &quot;-&quot;??_-;_-@_-"/>
  </numFmts>
  <fonts count="21">
    <font>
      <sz val="11"/>
      <color theme="1"/>
      <name val="Calibri"/>
      <family val="2"/>
      <scheme val="minor"/>
    </font>
    <font>
      <sz val="12"/>
      <color indexed="56"/>
      <name val="Myriad Pro"/>
      <family val="2"/>
    </font>
    <font>
      <sz val="10"/>
      <color indexed="17"/>
      <name val="Myriad Pro"/>
      <family val="2"/>
    </font>
    <font>
      <b/>
      <sz val="12"/>
      <color indexed="17"/>
      <name val="Myriad Pro"/>
      <family val="2"/>
    </font>
    <font>
      <b/>
      <sz val="16"/>
      <name val="Calibri"/>
      <family val="2"/>
    </font>
    <font>
      <b/>
      <sz val="12"/>
      <color indexed="9"/>
      <name val="Myriad Pro"/>
      <family val="2"/>
    </font>
    <font>
      <b/>
      <sz val="16"/>
      <color indexed="9"/>
      <name val="Myriad Pro"/>
      <family val="2"/>
    </font>
    <font>
      <i/>
      <sz val="12"/>
      <color indexed="56"/>
      <name val="Myriad Pro"/>
      <family val="2"/>
    </font>
    <font>
      <sz val="11"/>
      <color theme="1"/>
      <name val="Calibri"/>
      <family val="2"/>
      <scheme val="minor"/>
    </font>
    <font>
      <b/>
      <sz val="11"/>
      <color theme="1"/>
      <name val="Calibri"/>
      <family val="2"/>
      <scheme val="minor"/>
    </font>
    <font>
      <i/>
      <sz val="11"/>
      <color theme="1"/>
      <name val="Calibri"/>
      <family val="2"/>
      <scheme val="minor"/>
    </font>
    <font>
      <sz val="6"/>
      <name val="Calibri"/>
      <family val="3"/>
      <charset val="128"/>
      <scheme val="minor"/>
    </font>
    <font>
      <b/>
      <sz val="16"/>
      <color theme="0"/>
      <name val="Myriad Pro"/>
      <family val="2"/>
    </font>
    <font>
      <sz val="12"/>
      <color theme="1"/>
      <name val="Arial"/>
      <family val="2"/>
    </font>
    <font>
      <u/>
      <sz val="11"/>
      <color theme="10"/>
      <name val="Calibri"/>
      <family val="2"/>
      <scheme val="minor"/>
    </font>
    <font>
      <u/>
      <sz val="11"/>
      <color theme="11"/>
      <name val="Calibri"/>
      <family val="2"/>
      <scheme val="minor"/>
    </font>
    <font>
      <b/>
      <sz val="12"/>
      <name val="Myriad Pro"/>
    </font>
    <font>
      <b/>
      <i/>
      <sz val="14"/>
      <name val="Myriad Pro"/>
      <family val="2"/>
    </font>
    <font>
      <b/>
      <sz val="12"/>
      <name val="Myriad Pro"/>
      <family val="2"/>
    </font>
    <font>
      <b/>
      <sz val="12"/>
      <color indexed="17"/>
      <name val="Myriad Pro"/>
    </font>
    <font>
      <u/>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bgColor indexed="64"/>
      </patternFill>
    </fill>
  </fills>
  <borders count="12">
    <border>
      <left/>
      <right/>
      <top/>
      <bottom/>
      <diagonal/>
    </border>
    <border>
      <left/>
      <right/>
      <top style="medium">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8">
    <xf numFmtId="0" fontId="0" fillId="0" borderId="0"/>
    <xf numFmtId="43" fontId="8"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78">
    <xf numFmtId="0" fontId="0" fillId="0" borderId="0" xfId="0"/>
    <xf numFmtId="0" fontId="1" fillId="0" borderId="0" xfId="0" applyFont="1" applyBorder="1" applyAlignment="1">
      <alignment vertical="top" wrapText="1"/>
    </xf>
    <xf numFmtId="0" fontId="3" fillId="0" borderId="1" xfId="0" applyFont="1" applyBorder="1" applyAlignment="1">
      <alignment horizontal="center" vertical="top" wrapText="1"/>
    </xf>
    <xf numFmtId="0" fontId="9" fillId="3" borderId="6" xfId="0" applyFont="1" applyFill="1" applyBorder="1" applyAlignment="1">
      <alignment horizontal="center" vertical="top" wrapText="1"/>
    </xf>
    <xf numFmtId="0" fontId="10" fillId="3" borderId="6"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3" fillId="0" borderId="0" xfId="0" applyFont="1" applyBorder="1" applyAlignment="1">
      <alignment horizontal="center" vertical="top" wrapText="1"/>
    </xf>
    <xf numFmtId="0" fontId="9" fillId="3" borderId="6" xfId="0" applyFont="1" applyFill="1" applyBorder="1" applyAlignment="1">
      <alignment horizontal="center" wrapText="1"/>
    </xf>
    <xf numFmtId="43" fontId="1" fillId="0" borderId="0" xfId="1" applyFont="1" applyAlignment="1">
      <alignment vertical="top" wrapText="1"/>
    </xf>
    <xf numFmtId="0" fontId="1" fillId="0" borderId="0" xfId="0" applyFont="1" applyAlignment="1">
      <alignment vertical="top" wrapText="1"/>
    </xf>
    <xf numFmtId="0" fontId="0" fillId="0" borderId="0" xfId="0" applyFont="1" applyAlignment="1">
      <alignment wrapText="1"/>
    </xf>
    <xf numFmtId="43" fontId="0" fillId="0" borderId="0" xfId="1" applyFont="1" applyAlignment="1">
      <alignment wrapText="1"/>
    </xf>
    <xf numFmtId="0" fontId="1" fillId="0" borderId="0" xfId="0" applyFont="1" applyAlignment="1">
      <alignment horizontal="left" vertical="top" wrapText="1"/>
    </xf>
    <xf numFmtId="0" fontId="0" fillId="0" borderId="0" xfId="0" applyAlignment="1">
      <alignment wrapText="1"/>
    </xf>
    <xf numFmtId="0" fontId="1" fillId="0" borderId="2" xfId="0" applyFont="1" applyBorder="1" applyAlignment="1">
      <alignment vertical="top" wrapText="1"/>
    </xf>
    <xf numFmtId="0" fontId="7" fillId="0" borderId="0" xfId="0" applyFont="1" applyBorder="1" applyAlignment="1">
      <alignment vertical="top" wrapText="1"/>
    </xf>
    <xf numFmtId="0" fontId="0" fillId="0" borderId="0" xfId="0" applyBorder="1" applyAlignment="1">
      <alignment vertical="top" wrapText="1"/>
    </xf>
    <xf numFmtId="43" fontId="4" fillId="0" borderId="0" xfId="1" applyFont="1" applyAlignment="1">
      <alignment wrapText="1"/>
    </xf>
    <xf numFmtId="0" fontId="1" fillId="0" borderId="0" xfId="0" applyFont="1" applyBorder="1" applyAlignment="1">
      <alignment horizontal="right" vertical="top" wrapText="1"/>
    </xf>
    <xf numFmtId="165" fontId="6" fillId="4" borderId="6" xfId="1" applyNumberFormat="1" applyFont="1" applyFill="1" applyBorder="1" applyAlignment="1">
      <alignment horizontal="left" vertical="center" wrapText="1"/>
    </xf>
    <xf numFmtId="0" fontId="16" fillId="2" borderId="6" xfId="0" applyFont="1" applyFill="1" applyBorder="1" applyAlignment="1">
      <alignment vertical="top" wrapText="1"/>
    </xf>
    <xf numFmtId="165" fontId="5" fillId="4" borderId="3" xfId="1" applyNumberFormat="1" applyFont="1" applyFill="1" applyBorder="1" applyAlignment="1">
      <alignment horizontal="left" vertical="center" wrapText="1"/>
    </xf>
    <xf numFmtId="0" fontId="16" fillId="2" borderId="3" xfId="0" applyFont="1" applyFill="1" applyBorder="1" applyAlignment="1">
      <alignment vertical="top" wrapText="1"/>
    </xf>
    <xf numFmtId="0" fontId="13" fillId="2" borderId="6" xfId="0" applyFont="1" applyFill="1" applyBorder="1" applyAlignment="1">
      <alignment horizontal="left" vertical="center" wrapText="1"/>
    </xf>
    <xf numFmtId="0" fontId="13" fillId="2"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 fillId="0" borderId="0" xfId="0" applyNumberFormat="1" applyFont="1" applyBorder="1" applyAlignment="1">
      <alignment horizontal="left" vertical="top" wrapText="1"/>
    </xf>
    <xf numFmtId="0" fontId="13" fillId="6" borderId="6" xfId="0" applyFont="1" applyFill="1" applyBorder="1" applyAlignment="1">
      <alignment horizontal="left" vertical="center" wrapText="1"/>
    </xf>
    <xf numFmtId="0" fontId="13" fillId="6" borderId="6" xfId="0" applyFont="1" applyFill="1" applyBorder="1" applyAlignment="1">
      <alignment horizontal="center" vertical="center" wrapText="1"/>
    </xf>
    <xf numFmtId="43" fontId="9" fillId="0" borderId="0" xfId="1" applyFont="1" applyAlignment="1">
      <alignment wrapText="1"/>
    </xf>
    <xf numFmtId="0" fontId="1" fillId="2" borderId="0" xfId="0" applyFont="1" applyFill="1" applyBorder="1" applyAlignment="1">
      <alignment vertical="top" wrapText="1"/>
    </xf>
    <xf numFmtId="0" fontId="0" fillId="2" borderId="0" xfId="0" applyFill="1" applyBorder="1" applyAlignment="1">
      <alignment vertical="top" wrapText="1"/>
    </xf>
    <xf numFmtId="0" fontId="13" fillId="6" borderId="6"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3" fillId="7" borderId="6" xfId="0" applyFont="1" applyFill="1" applyBorder="1" applyAlignment="1">
      <alignment horizontal="center" vertical="center" wrapText="1"/>
    </xf>
    <xf numFmtId="164" fontId="13" fillId="5" borderId="6" xfId="1" applyNumberFormat="1" applyFont="1" applyFill="1" applyBorder="1" applyAlignment="1">
      <alignment horizontal="center" vertical="center" wrapText="1"/>
    </xf>
    <xf numFmtId="0" fontId="13" fillId="7" borderId="6" xfId="0" applyFont="1" applyFill="1" applyBorder="1" applyAlignment="1">
      <alignment horizontal="left" vertical="center" wrapText="1"/>
    </xf>
    <xf numFmtId="164" fontId="13" fillId="5" borderId="6" xfId="1" applyNumberFormat="1" applyFont="1" applyFill="1" applyBorder="1" applyAlignment="1">
      <alignment horizontal="left" vertical="center" wrapText="1"/>
    </xf>
    <xf numFmtId="43" fontId="0" fillId="0" borderId="0" xfId="0" applyNumberFormat="1" applyFont="1" applyAlignment="1">
      <alignment wrapText="1"/>
    </xf>
    <xf numFmtId="0" fontId="13" fillId="2" borderId="6" xfId="0" applyFont="1" applyFill="1" applyBorder="1" applyAlignment="1">
      <alignment vertical="center" wrapText="1"/>
    </xf>
    <xf numFmtId="0" fontId="1" fillId="0" borderId="11" xfId="0" applyFont="1" applyBorder="1" applyAlignment="1">
      <alignment vertical="top" wrapText="1"/>
    </xf>
    <xf numFmtId="0" fontId="13" fillId="0" borderId="6" xfId="0" applyFont="1" applyFill="1" applyBorder="1" applyAlignment="1">
      <alignment horizontal="center" vertical="center" wrapText="1"/>
    </xf>
    <xf numFmtId="0" fontId="9" fillId="3" borderId="6" xfId="0" applyFont="1" applyFill="1" applyBorder="1" applyAlignment="1">
      <alignment horizontal="center" wrapText="1"/>
    </xf>
    <xf numFmtId="0" fontId="1" fillId="2" borderId="0" xfId="0" applyFont="1" applyFill="1" applyBorder="1" applyAlignment="1">
      <alignment vertical="top" wrapText="1"/>
    </xf>
    <xf numFmtId="0" fontId="0" fillId="2" borderId="0" xfId="0" applyFill="1" applyBorder="1" applyAlignment="1">
      <alignment vertical="top" wrapText="1"/>
    </xf>
    <xf numFmtId="43" fontId="0" fillId="0" borderId="0" xfId="1" applyFont="1" applyAlignment="1">
      <alignment horizontal="right" wrapText="1"/>
    </xf>
    <xf numFmtId="164" fontId="0" fillId="0" borderId="0" xfId="0" applyNumberFormat="1" applyFont="1" applyAlignment="1">
      <alignment wrapText="1"/>
    </xf>
    <xf numFmtId="165" fontId="0" fillId="0" borderId="0" xfId="0" applyNumberFormat="1" applyFont="1" applyAlignment="1">
      <alignment wrapText="1"/>
    </xf>
    <xf numFmtId="0" fontId="13" fillId="0" borderId="6" xfId="0" applyFont="1" applyFill="1" applyBorder="1" applyAlignment="1">
      <alignment horizontal="left" vertical="center" wrapText="1"/>
    </xf>
    <xf numFmtId="0" fontId="5" fillId="4" borderId="6" xfId="0" applyFont="1" applyFill="1" applyBorder="1" applyAlignment="1">
      <alignment horizontal="right" vertical="center" wrapText="1"/>
    </xf>
    <xf numFmtId="0" fontId="17" fillId="0" borderId="6" xfId="0" applyFont="1" applyBorder="1" applyAlignment="1">
      <alignment horizontal="center" vertical="top" wrapText="1"/>
    </xf>
    <xf numFmtId="0" fontId="17" fillId="0" borderId="3" xfId="0" applyFont="1" applyBorder="1" applyAlignment="1">
      <alignment horizontal="center" vertical="top" wrapText="1"/>
    </xf>
    <xf numFmtId="0" fontId="17" fillId="2" borderId="6" xfId="0" applyFont="1" applyFill="1" applyBorder="1" applyAlignment="1">
      <alignment horizontal="left" vertical="top" wrapText="1"/>
    </xf>
    <xf numFmtId="0" fontId="17" fillId="2" borderId="3" xfId="0" applyFont="1" applyFill="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0" xfId="0" applyFont="1" applyBorder="1" applyAlignment="1">
      <alignment horizontal="left" vertical="top" wrapText="1"/>
    </xf>
    <xf numFmtId="0" fontId="18" fillId="5" borderId="0"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10" xfId="0" applyFont="1" applyFill="1" applyBorder="1" applyAlignment="1">
      <alignment horizontal="left" vertical="top" wrapText="1"/>
    </xf>
    <xf numFmtId="0" fontId="9" fillId="3" borderId="6" xfId="0" applyFont="1" applyFill="1" applyBorder="1" applyAlignment="1">
      <alignment horizontal="center" wrapText="1"/>
    </xf>
    <xf numFmtId="0" fontId="1" fillId="2" borderId="2" xfId="0" applyFont="1" applyFill="1" applyBorder="1" applyAlignment="1">
      <alignment vertical="top" wrapText="1"/>
    </xf>
    <xf numFmtId="0" fontId="1" fillId="2" borderId="11" xfId="0" applyFont="1" applyFill="1" applyBorder="1" applyAlignment="1">
      <alignment vertical="top" wrapText="1"/>
    </xf>
    <xf numFmtId="0" fontId="1" fillId="0" borderId="3"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1" fillId="0" borderId="5" xfId="0" applyNumberFormat="1" applyFont="1" applyBorder="1" applyAlignment="1">
      <alignment horizontal="left" vertical="top" wrapText="1"/>
    </xf>
    <xf numFmtId="0" fontId="12" fillId="4" borderId="3" xfId="0" applyFont="1" applyFill="1" applyBorder="1" applyAlignment="1">
      <alignment horizontal="center" wrapText="1"/>
    </xf>
    <xf numFmtId="0" fontId="12" fillId="4" borderId="4" xfId="0" applyFont="1" applyFill="1" applyBorder="1" applyAlignment="1">
      <alignment horizontal="center" wrapText="1"/>
    </xf>
    <xf numFmtId="0" fontId="12" fillId="4" borderId="5" xfId="0" applyFont="1" applyFill="1" applyBorder="1" applyAlignment="1">
      <alignment horizontal="center" wrapText="1"/>
    </xf>
    <xf numFmtId="0" fontId="5" fillId="4" borderId="3"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4" borderId="5" xfId="0" applyFont="1" applyFill="1" applyBorder="1" applyAlignment="1">
      <alignment horizontal="right" vertical="center" wrapText="1"/>
    </xf>
    <xf numFmtId="0" fontId="13" fillId="2" borderId="7" xfId="0" applyFont="1" applyFill="1" applyBorder="1" applyAlignment="1">
      <alignment vertical="center" wrapText="1"/>
    </xf>
    <xf numFmtId="0" fontId="13" fillId="2" borderId="10" xfId="0" applyFont="1" applyFill="1" applyBorder="1" applyAlignment="1">
      <alignment vertical="center" wrapText="1"/>
    </xf>
    <xf numFmtId="0" fontId="13" fillId="2" borderId="7"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9" xfId="0" applyFont="1" applyFill="1" applyBorder="1" applyAlignment="1">
      <alignment horizontal="left" vertical="center" wrapText="1"/>
    </xf>
  </cellXfs>
  <cellStyles count="1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353786</xdr:colOff>
      <xdr:row>1</xdr:row>
      <xdr:rowOff>71078</xdr:rowOff>
    </xdr:from>
    <xdr:to>
      <xdr:col>12</xdr:col>
      <xdr:colOff>1344706</xdr:colOff>
      <xdr:row>8</xdr:row>
      <xdr:rowOff>185378</xdr:rowOff>
    </xdr:to>
    <xdr:pic>
      <xdr:nvPicPr>
        <xdr:cNvPr id="102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96580" y="261578"/>
          <a:ext cx="990920" cy="246753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353786</xdr:colOff>
      <xdr:row>1</xdr:row>
      <xdr:rowOff>71078</xdr:rowOff>
    </xdr:from>
    <xdr:to>
      <xdr:col>12</xdr:col>
      <xdr:colOff>1344706</xdr:colOff>
      <xdr:row>8</xdr:row>
      <xdr:rowOff>185378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36436" y="261578"/>
          <a:ext cx="990920" cy="2447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12</xdr:col>
      <xdr:colOff>353786</xdr:colOff>
      <xdr:row>1</xdr:row>
      <xdr:rowOff>71078</xdr:rowOff>
    </xdr:from>
    <xdr:to>
      <xdr:col>12</xdr:col>
      <xdr:colOff>1344706</xdr:colOff>
      <xdr:row>8</xdr:row>
      <xdr:rowOff>185378</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51011" y="261578"/>
          <a:ext cx="990920" cy="2819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1"/>
  <sheetViews>
    <sheetView tabSelected="1" view="pageBreakPreview" zoomScale="85" zoomScaleNormal="59" zoomScaleSheetLayoutView="85" zoomScalePageLayoutView="75" workbookViewId="0">
      <selection activeCell="A30" sqref="A30:A37"/>
    </sheetView>
  </sheetViews>
  <sheetFormatPr defaultColWidth="9.125" defaultRowHeight="15"/>
  <cols>
    <col min="1" max="1" width="46" style="10" customWidth="1"/>
    <col min="2" max="2" width="55.125" style="10" customWidth="1"/>
    <col min="3" max="6" width="4.375" style="10" customWidth="1"/>
    <col min="7" max="7" width="14.625" style="10" customWidth="1"/>
    <col min="8" max="8" width="13.25" style="10" customWidth="1"/>
    <col min="9" max="9" width="12.875" style="10" customWidth="1"/>
    <col min="10" max="10" width="9.375" style="10" customWidth="1"/>
    <col min="11" max="11" width="11.75" style="10" customWidth="1"/>
    <col min="12" max="12" width="28.125" style="10" customWidth="1"/>
    <col min="13" max="13" width="26.25" style="10" bestFit="1" customWidth="1"/>
    <col min="14" max="14" width="54.875" style="11" customWidth="1"/>
    <col min="15" max="15" width="11.25" style="10" bestFit="1" customWidth="1"/>
    <col min="16" max="16" width="10.625" style="10" bestFit="1" customWidth="1"/>
    <col min="17" max="18" width="9.125" style="10"/>
    <col min="19" max="19" width="11.25" style="10" bestFit="1" customWidth="1"/>
    <col min="20" max="16384" width="9.125" style="10"/>
  </cols>
  <sheetData>
    <row r="2" spans="1:19" s="9" customFormat="1" ht="30" customHeight="1">
      <c r="A2" s="20" t="s">
        <v>48</v>
      </c>
      <c r="B2" s="50" t="s">
        <v>35</v>
      </c>
      <c r="C2" s="50"/>
      <c r="D2" s="50"/>
      <c r="E2" s="50"/>
      <c r="F2" s="50"/>
      <c r="G2" s="50"/>
      <c r="H2" s="50"/>
      <c r="I2" s="50"/>
      <c r="J2" s="50"/>
      <c r="K2" s="50"/>
      <c r="L2" s="51"/>
      <c r="M2" s="1"/>
      <c r="N2" s="8"/>
    </row>
    <row r="3" spans="1:19" s="9" customFormat="1" ht="16.5" customHeight="1">
      <c r="A3" s="20" t="s">
        <v>49</v>
      </c>
      <c r="B3" s="50"/>
      <c r="C3" s="50"/>
      <c r="D3" s="50"/>
      <c r="E3" s="50"/>
      <c r="F3" s="50"/>
      <c r="G3" s="50"/>
      <c r="H3" s="50"/>
      <c r="I3" s="50"/>
      <c r="J3" s="50"/>
      <c r="K3" s="50"/>
      <c r="L3" s="51"/>
      <c r="M3" s="1"/>
      <c r="N3" s="8"/>
    </row>
    <row r="4" spans="1:19" s="9" customFormat="1" ht="28.5" customHeight="1">
      <c r="A4" s="20" t="s">
        <v>22</v>
      </c>
      <c r="B4" s="52" t="s">
        <v>50</v>
      </c>
      <c r="C4" s="52"/>
      <c r="D4" s="52"/>
      <c r="E4" s="52"/>
      <c r="F4" s="52"/>
      <c r="G4" s="52"/>
      <c r="H4" s="52"/>
      <c r="I4" s="52"/>
      <c r="J4" s="52"/>
      <c r="K4" s="52"/>
      <c r="L4" s="53"/>
      <c r="M4" s="1"/>
      <c r="N4" s="8"/>
    </row>
    <row r="5" spans="1:19" s="9" customFormat="1" ht="22.5" customHeight="1">
      <c r="A5" s="20" t="s">
        <v>21</v>
      </c>
      <c r="B5" s="52" t="s">
        <v>51</v>
      </c>
      <c r="C5" s="52"/>
      <c r="D5" s="52"/>
      <c r="E5" s="52"/>
      <c r="F5" s="52"/>
      <c r="G5" s="52"/>
      <c r="H5" s="52"/>
      <c r="I5" s="52"/>
      <c r="J5" s="52"/>
      <c r="K5" s="52"/>
      <c r="L5" s="53"/>
      <c r="M5" s="1"/>
      <c r="N5" s="8"/>
    </row>
    <row r="6" spans="1:19" s="9" customFormat="1" ht="50.25" customHeight="1">
      <c r="A6" s="20" t="s">
        <v>13</v>
      </c>
      <c r="B6" s="54" t="s">
        <v>52</v>
      </c>
      <c r="C6" s="54"/>
      <c r="D6" s="54"/>
      <c r="E6" s="54"/>
      <c r="F6" s="54"/>
      <c r="G6" s="54"/>
      <c r="H6" s="54"/>
      <c r="I6" s="54"/>
      <c r="J6" s="54"/>
      <c r="K6" s="54"/>
      <c r="L6" s="55"/>
      <c r="M6" s="1"/>
      <c r="N6" s="8"/>
    </row>
    <row r="7" spans="1:19" s="9" customFormat="1" ht="33.75" customHeight="1">
      <c r="A7" s="22" t="s">
        <v>25</v>
      </c>
      <c r="B7" s="56"/>
      <c r="C7" s="56"/>
      <c r="D7" s="56"/>
      <c r="E7" s="56"/>
      <c r="F7" s="56"/>
      <c r="G7" s="56"/>
      <c r="H7" s="56"/>
      <c r="I7" s="56"/>
      <c r="J7" s="56"/>
      <c r="K7" s="56"/>
      <c r="L7" s="56"/>
      <c r="M7" s="1"/>
      <c r="N7" s="8"/>
    </row>
    <row r="8" spans="1:19" s="9" customFormat="1" ht="31.5" customHeight="1">
      <c r="A8" s="22" t="s">
        <v>14</v>
      </c>
      <c r="B8" s="57" t="s">
        <v>52</v>
      </c>
      <c r="C8" s="57"/>
      <c r="D8" s="57"/>
      <c r="E8" s="57"/>
      <c r="F8" s="57"/>
      <c r="G8" s="57"/>
      <c r="H8" s="57"/>
      <c r="I8" s="57"/>
      <c r="J8" s="57"/>
      <c r="K8" s="57"/>
      <c r="L8" s="57"/>
      <c r="M8" s="1"/>
      <c r="N8" s="17"/>
    </row>
    <row r="9" spans="1:19" s="9" customFormat="1" ht="26.25" customHeight="1" thickBot="1">
      <c r="A9" s="22" t="s">
        <v>15</v>
      </c>
      <c r="B9" s="57" t="s">
        <v>53</v>
      </c>
      <c r="C9" s="57"/>
      <c r="D9" s="57"/>
      <c r="E9" s="57"/>
      <c r="F9" s="57"/>
      <c r="G9" s="57"/>
      <c r="H9" s="57"/>
      <c r="I9" s="57"/>
      <c r="J9" s="57"/>
      <c r="K9" s="57"/>
      <c r="L9" s="57"/>
      <c r="M9" s="1"/>
      <c r="N9" s="8"/>
    </row>
    <row r="10" spans="1:19" s="9" customFormat="1" ht="15.75">
      <c r="A10" s="18"/>
      <c r="B10" s="6"/>
      <c r="C10" s="6"/>
      <c r="D10" s="2"/>
      <c r="E10" s="6"/>
      <c r="F10" s="6"/>
      <c r="G10" s="6"/>
      <c r="H10" s="6"/>
      <c r="I10" s="6"/>
      <c r="J10" s="6"/>
      <c r="K10" s="6"/>
      <c r="L10" s="6"/>
      <c r="M10" s="1"/>
      <c r="N10" s="8"/>
    </row>
    <row r="11" spans="1:19">
      <c r="A11" s="3" t="s">
        <v>1</v>
      </c>
      <c r="B11" s="3" t="s">
        <v>2</v>
      </c>
      <c r="C11" s="61" t="s">
        <v>3</v>
      </c>
      <c r="D11" s="61"/>
      <c r="E11" s="61"/>
      <c r="F11" s="61"/>
      <c r="G11" s="61" t="s">
        <v>4</v>
      </c>
      <c r="H11" s="7"/>
      <c r="I11" s="61" t="s">
        <v>5</v>
      </c>
      <c r="J11" s="61"/>
      <c r="K11" s="61"/>
      <c r="L11" s="61"/>
      <c r="M11" s="61"/>
    </row>
    <row r="12" spans="1:19" ht="30">
      <c r="A12" s="4" t="s">
        <v>20</v>
      </c>
      <c r="B12" s="4" t="s">
        <v>6</v>
      </c>
      <c r="C12" s="5" t="s">
        <v>7</v>
      </c>
      <c r="D12" s="5" t="s">
        <v>8</v>
      </c>
      <c r="E12" s="5" t="s">
        <v>9</v>
      </c>
      <c r="F12" s="5" t="s">
        <v>10</v>
      </c>
      <c r="G12" s="61"/>
      <c r="H12" s="5" t="s">
        <v>40</v>
      </c>
      <c r="I12" s="5" t="s">
        <v>41</v>
      </c>
      <c r="J12" s="5" t="s">
        <v>42</v>
      </c>
      <c r="K12" s="5" t="s">
        <v>11</v>
      </c>
      <c r="L12" s="5" t="s">
        <v>0</v>
      </c>
      <c r="M12" s="5" t="s">
        <v>61</v>
      </c>
      <c r="N12" s="45" t="s">
        <v>54</v>
      </c>
      <c r="O12" s="10" t="s">
        <v>57</v>
      </c>
      <c r="P12" s="10" t="s">
        <v>90</v>
      </c>
      <c r="Q12" s="10" t="s">
        <v>86</v>
      </c>
    </row>
    <row r="13" spans="1:19" ht="39.950000000000003" customHeight="1">
      <c r="A13" s="58" t="s">
        <v>78</v>
      </c>
      <c r="B13" s="27" t="s">
        <v>62</v>
      </c>
      <c r="C13" s="34"/>
      <c r="D13" s="34"/>
      <c r="E13" s="34"/>
      <c r="F13" s="34"/>
      <c r="G13" s="28" t="s">
        <v>23</v>
      </c>
      <c r="H13" s="28">
        <v>30000</v>
      </c>
      <c r="I13" s="28" t="s">
        <v>54</v>
      </c>
      <c r="J13" s="32" t="s">
        <v>55</v>
      </c>
      <c r="K13" s="28">
        <v>61300</v>
      </c>
      <c r="L13" s="28" t="s">
        <v>58</v>
      </c>
      <c r="M13" s="35">
        <v>42747</v>
      </c>
      <c r="N13" s="11">
        <f>SUM(M13+M52)</f>
        <v>46166.76</v>
      </c>
      <c r="O13" s="46">
        <f>SUM(M14+M15+M16+M48+M50+M53)</f>
        <v>153644.86619999999</v>
      </c>
      <c r="P13" s="47">
        <f>SUM(M29+M38+M45+M47+M49+M54)</f>
        <v>264510.75419999997</v>
      </c>
      <c r="Q13" s="47">
        <f>SUM(M43)</f>
        <v>150000</v>
      </c>
      <c r="S13" s="38">
        <f>SUM(N13:Q13)</f>
        <v>614322.38039999991</v>
      </c>
    </row>
    <row r="14" spans="1:19" ht="39.950000000000003" customHeight="1">
      <c r="A14" s="59"/>
      <c r="B14" s="27" t="s">
        <v>63</v>
      </c>
      <c r="C14" s="34"/>
      <c r="D14" s="34"/>
      <c r="E14" s="34"/>
      <c r="F14" s="34"/>
      <c r="G14" s="24" t="s">
        <v>23</v>
      </c>
      <c r="H14" s="24">
        <v>30071</v>
      </c>
      <c r="I14" s="24" t="s">
        <v>57</v>
      </c>
      <c r="J14" s="33" t="s">
        <v>56</v>
      </c>
      <c r="K14" s="24">
        <v>61100</v>
      </c>
      <c r="L14" s="24" t="s">
        <v>59</v>
      </c>
      <c r="M14" s="35"/>
      <c r="N14" s="11">
        <v>46167</v>
      </c>
      <c r="O14" s="10">
        <v>189145</v>
      </c>
      <c r="P14" s="10">
        <v>434511</v>
      </c>
      <c r="Q14" s="10">
        <v>150000</v>
      </c>
      <c r="S14" s="38">
        <f>SUM(N14:Q14)</f>
        <v>819823</v>
      </c>
    </row>
    <row r="15" spans="1:19" ht="39.950000000000003" customHeight="1">
      <c r="A15" s="59"/>
      <c r="B15" s="23" t="s">
        <v>64</v>
      </c>
      <c r="C15" s="34"/>
      <c r="D15" s="34"/>
      <c r="E15" s="24"/>
      <c r="F15" s="24"/>
      <c r="G15" s="24" t="s">
        <v>23</v>
      </c>
      <c r="H15" s="24">
        <v>30071</v>
      </c>
      <c r="I15" s="24" t="s">
        <v>57</v>
      </c>
      <c r="J15" s="33" t="s">
        <v>56</v>
      </c>
      <c r="K15" s="28">
        <v>61300</v>
      </c>
      <c r="L15" s="28" t="s">
        <v>58</v>
      </c>
      <c r="M15" s="35">
        <f>125152-5864</f>
        <v>119288</v>
      </c>
      <c r="N15" s="11">
        <f>SUM(N14-N13)</f>
        <v>0.23999999999796273</v>
      </c>
      <c r="O15" s="11">
        <f t="shared" ref="O15:Q15" si="0">SUM(O14-O13)</f>
        <v>35500.133800000011</v>
      </c>
      <c r="P15" s="11">
        <f t="shared" si="0"/>
        <v>170000.24580000003</v>
      </c>
      <c r="Q15" s="11">
        <f t="shared" si="0"/>
        <v>0</v>
      </c>
    </row>
    <row r="16" spans="1:19" ht="39.950000000000003" customHeight="1">
      <c r="A16" s="59"/>
      <c r="B16" s="23" t="s">
        <v>65</v>
      </c>
      <c r="C16" s="41"/>
      <c r="D16" s="41"/>
      <c r="E16" s="34"/>
      <c r="F16" s="34"/>
      <c r="G16" s="24" t="s">
        <v>23</v>
      </c>
      <c r="H16" s="24">
        <v>30071</v>
      </c>
      <c r="I16" s="24" t="s">
        <v>57</v>
      </c>
      <c r="J16" s="33" t="s">
        <v>56</v>
      </c>
      <c r="K16" s="24">
        <v>71600</v>
      </c>
      <c r="L16" s="24" t="s">
        <v>60</v>
      </c>
      <c r="M16" s="35">
        <v>14293</v>
      </c>
      <c r="P16" s="10">
        <v>264512</v>
      </c>
    </row>
    <row r="17" spans="1:14" ht="39.950000000000003" customHeight="1">
      <c r="A17" s="59"/>
      <c r="B17" s="23" t="s">
        <v>79</v>
      </c>
      <c r="C17" s="41"/>
      <c r="D17" s="41"/>
      <c r="E17" s="41"/>
      <c r="F17" s="34"/>
      <c r="G17" s="24"/>
      <c r="H17" s="24"/>
      <c r="I17" s="24"/>
      <c r="J17" s="24"/>
      <c r="K17" s="24"/>
      <c r="L17" s="24"/>
      <c r="M17" s="25"/>
    </row>
    <row r="18" spans="1:14" ht="39.950000000000003" customHeight="1">
      <c r="A18" s="59"/>
      <c r="B18" s="23" t="s">
        <v>66</v>
      </c>
      <c r="C18" s="41"/>
      <c r="D18" s="41"/>
      <c r="E18" s="24"/>
      <c r="F18" s="34"/>
      <c r="G18" s="24"/>
      <c r="H18" s="24"/>
      <c r="I18" s="24"/>
      <c r="J18" s="24"/>
      <c r="K18" s="24"/>
      <c r="L18" s="24"/>
      <c r="M18" s="25"/>
      <c r="N18" s="38"/>
    </row>
    <row r="19" spans="1:14" ht="39.950000000000003" customHeight="1">
      <c r="A19" s="59"/>
      <c r="B19" s="23" t="s">
        <v>67</v>
      </c>
      <c r="C19" s="41"/>
      <c r="D19" s="41"/>
      <c r="E19" s="28"/>
      <c r="F19" s="34"/>
      <c r="G19" s="24"/>
      <c r="H19" s="28"/>
      <c r="I19" s="28"/>
      <c r="J19" s="28"/>
      <c r="K19" s="28"/>
      <c r="L19" s="28"/>
      <c r="M19" s="25"/>
    </row>
    <row r="20" spans="1:14" ht="327.75" customHeight="1">
      <c r="A20" s="60"/>
      <c r="B20" s="23"/>
      <c r="C20" s="24"/>
      <c r="D20" s="24"/>
      <c r="E20" s="24"/>
      <c r="F20" s="24"/>
      <c r="G20" s="24"/>
      <c r="H20" s="24"/>
      <c r="I20" s="24"/>
      <c r="J20" s="24"/>
      <c r="K20" s="24"/>
      <c r="L20" s="24"/>
      <c r="M20" s="25"/>
    </row>
    <row r="21" spans="1:14" ht="15.75">
      <c r="A21" s="49" t="s">
        <v>38</v>
      </c>
      <c r="B21" s="49"/>
      <c r="C21" s="49"/>
      <c r="D21" s="49"/>
      <c r="E21" s="49"/>
      <c r="F21" s="49"/>
      <c r="G21" s="49"/>
      <c r="H21" s="49"/>
      <c r="I21" s="49"/>
      <c r="J21" s="49"/>
      <c r="K21" s="49"/>
      <c r="L21" s="49"/>
      <c r="M21" s="21">
        <f>SUM(M13:M20)</f>
        <v>176328</v>
      </c>
    </row>
    <row r="22" spans="1:14" ht="39.950000000000003" customHeight="1">
      <c r="A22" s="58" t="s">
        <v>74</v>
      </c>
      <c r="B22" s="27" t="s">
        <v>68</v>
      </c>
      <c r="C22" s="34"/>
      <c r="D22" s="34"/>
      <c r="E22" s="28"/>
      <c r="F22" s="28"/>
      <c r="G22" s="28" t="s">
        <v>23</v>
      </c>
      <c r="H22" s="28">
        <v>30000</v>
      </c>
      <c r="I22" s="28" t="s">
        <v>72</v>
      </c>
      <c r="J22" s="28">
        <v>11790</v>
      </c>
      <c r="K22" s="28">
        <v>61300</v>
      </c>
      <c r="L22" s="28" t="s">
        <v>58</v>
      </c>
      <c r="M22" s="35">
        <v>61521</v>
      </c>
    </row>
    <row r="23" spans="1:14" ht="39.950000000000003" customHeight="1">
      <c r="A23" s="59"/>
      <c r="B23" s="23" t="s">
        <v>69</v>
      </c>
      <c r="C23" s="34"/>
      <c r="D23" s="34"/>
      <c r="E23" s="24"/>
      <c r="F23" s="24"/>
      <c r="G23" s="24" t="s">
        <v>23</v>
      </c>
      <c r="H23" s="24">
        <v>30000</v>
      </c>
      <c r="I23" s="28" t="s">
        <v>72</v>
      </c>
      <c r="J23" s="28">
        <v>11790</v>
      </c>
      <c r="K23" s="24">
        <v>61100</v>
      </c>
      <c r="L23" s="24" t="s">
        <v>59</v>
      </c>
      <c r="M23" s="35"/>
    </row>
    <row r="24" spans="1:14" ht="39.950000000000003" customHeight="1">
      <c r="A24" s="59"/>
      <c r="B24" s="23" t="s">
        <v>70</v>
      </c>
      <c r="C24" s="34"/>
      <c r="D24" s="34"/>
      <c r="E24" s="24"/>
      <c r="F24" s="24"/>
      <c r="G24" s="24" t="s">
        <v>23</v>
      </c>
      <c r="H24" s="24">
        <v>30000</v>
      </c>
      <c r="I24" s="28" t="s">
        <v>72</v>
      </c>
      <c r="J24" s="28">
        <v>11790</v>
      </c>
      <c r="K24" s="24">
        <v>71600</v>
      </c>
      <c r="L24" s="24" t="s">
        <v>30</v>
      </c>
      <c r="M24" s="35">
        <v>5000</v>
      </c>
    </row>
    <row r="25" spans="1:14" ht="39.950000000000003" customHeight="1">
      <c r="A25" s="59"/>
      <c r="B25" s="23" t="s">
        <v>105</v>
      </c>
      <c r="C25" s="36"/>
      <c r="D25" s="36"/>
      <c r="E25" s="36"/>
      <c r="F25" s="36"/>
      <c r="G25" s="28" t="s">
        <v>23</v>
      </c>
      <c r="H25" s="24">
        <v>30000</v>
      </c>
      <c r="I25" s="28" t="s">
        <v>72</v>
      </c>
      <c r="J25" s="28">
        <v>11790</v>
      </c>
      <c r="K25" s="28">
        <v>72100</v>
      </c>
      <c r="L25" s="24" t="s">
        <v>71</v>
      </c>
      <c r="M25" s="35">
        <v>10000</v>
      </c>
    </row>
    <row r="26" spans="1:14" ht="39.950000000000003" customHeight="1">
      <c r="A26" s="59"/>
      <c r="B26" s="23" t="s">
        <v>107</v>
      </c>
      <c r="C26" s="34"/>
      <c r="D26" s="34"/>
      <c r="E26" s="34"/>
      <c r="F26" s="34"/>
      <c r="G26" s="24" t="s">
        <v>23</v>
      </c>
      <c r="H26" s="24">
        <v>30000</v>
      </c>
      <c r="I26" s="28" t="s">
        <v>72</v>
      </c>
      <c r="J26" s="28">
        <v>11790</v>
      </c>
      <c r="K26" s="24">
        <v>74500</v>
      </c>
      <c r="L26" s="24" t="s">
        <v>73</v>
      </c>
      <c r="M26" s="35">
        <v>500</v>
      </c>
    </row>
    <row r="27" spans="1:14" ht="39.950000000000003" customHeight="1">
      <c r="A27" s="59"/>
      <c r="B27" s="23" t="s">
        <v>108</v>
      </c>
      <c r="C27" s="34"/>
      <c r="D27" s="34"/>
      <c r="E27" s="34"/>
      <c r="F27" s="34"/>
      <c r="G27" s="24" t="s">
        <v>23</v>
      </c>
      <c r="H27" s="24">
        <v>30000</v>
      </c>
      <c r="I27" s="28" t="s">
        <v>72</v>
      </c>
      <c r="J27" s="28">
        <v>11790</v>
      </c>
      <c r="K27" s="24">
        <v>74500</v>
      </c>
      <c r="L27" s="24" t="s">
        <v>73</v>
      </c>
      <c r="M27" s="35"/>
    </row>
    <row r="28" spans="1:14" ht="147" customHeight="1">
      <c r="A28" s="60"/>
      <c r="B28" s="23"/>
      <c r="C28" s="24"/>
      <c r="D28" s="24"/>
      <c r="E28" s="24"/>
      <c r="F28" s="24"/>
      <c r="G28" s="24"/>
      <c r="H28" s="24"/>
      <c r="I28" s="24"/>
      <c r="J28" s="24"/>
      <c r="K28" s="24"/>
      <c r="L28" s="24"/>
      <c r="M28" s="25"/>
    </row>
    <row r="29" spans="1:14" ht="18.95" customHeight="1">
      <c r="A29" s="49" t="s">
        <v>82</v>
      </c>
      <c r="B29" s="49"/>
      <c r="C29" s="49"/>
      <c r="D29" s="49"/>
      <c r="E29" s="49"/>
      <c r="F29" s="49"/>
      <c r="G29" s="49"/>
      <c r="H29" s="49"/>
      <c r="I29" s="49"/>
      <c r="J29" s="49"/>
      <c r="K29" s="49"/>
      <c r="L29" s="49"/>
      <c r="M29" s="21">
        <f>SUM(M22:M28)</f>
        <v>77021</v>
      </c>
    </row>
    <row r="30" spans="1:14" ht="39.950000000000003" customHeight="1">
      <c r="A30" s="58" t="s">
        <v>106</v>
      </c>
      <c r="B30" s="27" t="s">
        <v>75</v>
      </c>
      <c r="C30" s="34"/>
      <c r="D30" s="34"/>
      <c r="E30" s="34"/>
      <c r="F30" s="34"/>
      <c r="G30" s="28" t="s">
        <v>23</v>
      </c>
      <c r="H30" s="28">
        <v>30000</v>
      </c>
      <c r="I30" s="28" t="s">
        <v>72</v>
      </c>
      <c r="J30" s="28">
        <v>11790</v>
      </c>
      <c r="K30" s="28">
        <v>61300</v>
      </c>
      <c r="L30" s="28" t="s">
        <v>58</v>
      </c>
      <c r="M30" s="35">
        <v>86000</v>
      </c>
    </row>
    <row r="31" spans="1:14" ht="39.950000000000003" customHeight="1">
      <c r="A31" s="59"/>
      <c r="B31" s="23" t="s">
        <v>76</v>
      </c>
      <c r="C31" s="34"/>
      <c r="D31" s="34"/>
      <c r="E31" s="34"/>
      <c r="F31" s="34"/>
      <c r="G31" s="24" t="s">
        <v>23</v>
      </c>
      <c r="H31" s="24">
        <v>30000</v>
      </c>
      <c r="I31" s="28" t="s">
        <v>72</v>
      </c>
      <c r="J31" s="28">
        <v>11790</v>
      </c>
      <c r="K31" s="24">
        <v>61100</v>
      </c>
      <c r="L31" s="24" t="s">
        <v>59</v>
      </c>
      <c r="M31" s="35"/>
    </row>
    <row r="32" spans="1:14" ht="39.950000000000003" customHeight="1">
      <c r="A32" s="59"/>
      <c r="B32" s="23" t="s">
        <v>77</v>
      </c>
      <c r="C32" s="34"/>
      <c r="D32" s="34"/>
      <c r="E32" s="34"/>
      <c r="F32" s="34"/>
      <c r="G32" s="24" t="s">
        <v>23</v>
      </c>
      <c r="H32" s="24">
        <v>30000</v>
      </c>
      <c r="I32" s="28" t="s">
        <v>72</v>
      </c>
      <c r="J32" s="28">
        <v>11790</v>
      </c>
      <c r="K32" s="24">
        <v>71600</v>
      </c>
      <c r="L32" s="24" t="s">
        <v>30</v>
      </c>
      <c r="M32" s="35">
        <v>5000</v>
      </c>
    </row>
    <row r="33" spans="1:14" ht="39.950000000000003" customHeight="1">
      <c r="A33" s="59"/>
      <c r="B33" s="23" t="s">
        <v>109</v>
      </c>
      <c r="C33" s="34"/>
      <c r="D33" s="34"/>
      <c r="E33" s="34"/>
      <c r="F33" s="34"/>
      <c r="G33" s="28" t="s">
        <v>23</v>
      </c>
      <c r="H33" s="24">
        <v>30000</v>
      </c>
      <c r="I33" s="28" t="s">
        <v>72</v>
      </c>
      <c r="J33" s="28">
        <v>11790</v>
      </c>
      <c r="K33" s="28">
        <v>72100</v>
      </c>
      <c r="L33" s="24" t="s">
        <v>71</v>
      </c>
      <c r="M33" s="37">
        <v>15000</v>
      </c>
    </row>
    <row r="34" spans="1:14" ht="43.5" customHeight="1">
      <c r="A34" s="59"/>
      <c r="B34" s="23" t="s">
        <v>110</v>
      </c>
      <c r="C34" s="36"/>
      <c r="D34" s="36"/>
      <c r="E34" s="36"/>
      <c r="F34" s="36"/>
      <c r="G34" s="24"/>
      <c r="H34" s="24"/>
      <c r="I34" s="28"/>
      <c r="J34" s="28"/>
      <c r="K34" s="24"/>
      <c r="L34" s="24"/>
      <c r="M34" s="35"/>
    </row>
    <row r="35" spans="1:14" ht="39.950000000000003" customHeight="1">
      <c r="A35" s="59"/>
      <c r="B35" s="23" t="s">
        <v>111</v>
      </c>
      <c r="C35" s="34"/>
      <c r="D35" s="34"/>
      <c r="E35" s="34"/>
      <c r="F35" s="34"/>
      <c r="G35" s="24"/>
      <c r="H35" s="24"/>
      <c r="I35" s="28"/>
      <c r="J35" s="28"/>
      <c r="K35" s="24"/>
      <c r="L35" s="24"/>
      <c r="M35" s="35"/>
    </row>
    <row r="36" spans="1:14" ht="39.950000000000003" customHeight="1">
      <c r="A36" s="59"/>
      <c r="B36" s="23" t="s">
        <v>112</v>
      </c>
      <c r="C36" s="34"/>
      <c r="D36" s="34"/>
      <c r="E36" s="34"/>
      <c r="F36" s="34"/>
      <c r="G36" s="24"/>
      <c r="H36" s="24"/>
      <c r="I36" s="24"/>
      <c r="J36" s="24"/>
      <c r="K36" s="24"/>
      <c r="L36" s="24"/>
      <c r="M36" s="25"/>
    </row>
    <row r="37" spans="1:14" ht="128.25" customHeight="1">
      <c r="A37" s="60"/>
      <c r="B37" s="23"/>
      <c r="C37" s="24"/>
      <c r="D37" s="24"/>
      <c r="E37" s="24"/>
      <c r="F37" s="24"/>
      <c r="G37" s="24"/>
      <c r="H37" s="24"/>
      <c r="I37" s="24"/>
      <c r="J37" s="24"/>
      <c r="K37" s="24"/>
      <c r="L37" s="24"/>
      <c r="M37" s="25"/>
    </row>
    <row r="38" spans="1:14" ht="18.95" customHeight="1">
      <c r="A38" s="49" t="s">
        <v>83</v>
      </c>
      <c r="B38" s="49"/>
      <c r="C38" s="49"/>
      <c r="D38" s="49"/>
      <c r="E38" s="49"/>
      <c r="F38" s="49"/>
      <c r="G38" s="49"/>
      <c r="H38" s="49"/>
      <c r="I38" s="49"/>
      <c r="J38" s="49"/>
      <c r="K38" s="49"/>
      <c r="L38" s="49"/>
      <c r="M38" s="21">
        <f>SUM(M30:M37)</f>
        <v>106000</v>
      </c>
    </row>
    <row r="39" spans="1:14" ht="39.950000000000003" customHeight="1">
      <c r="A39" s="58" t="s">
        <v>84</v>
      </c>
      <c r="B39" s="27" t="s">
        <v>43</v>
      </c>
      <c r="C39" s="41"/>
      <c r="D39" s="34"/>
      <c r="E39" s="34"/>
      <c r="F39" s="34"/>
      <c r="G39" s="28" t="s">
        <v>23</v>
      </c>
      <c r="H39" s="32" t="s">
        <v>87</v>
      </c>
      <c r="I39" s="28" t="s">
        <v>86</v>
      </c>
      <c r="J39" s="32" t="s">
        <v>88</v>
      </c>
      <c r="K39" s="28">
        <v>72100</v>
      </c>
      <c r="L39" s="24" t="s">
        <v>71</v>
      </c>
      <c r="M39" s="35">
        <v>125000</v>
      </c>
    </row>
    <row r="40" spans="1:14" ht="52.5" customHeight="1">
      <c r="A40" s="59"/>
      <c r="B40" s="23" t="s">
        <v>85</v>
      </c>
      <c r="C40" s="41"/>
      <c r="D40" s="34"/>
      <c r="E40" s="34"/>
      <c r="F40" s="34"/>
      <c r="G40" s="24" t="s">
        <v>23</v>
      </c>
      <c r="H40" s="32" t="s">
        <v>87</v>
      </c>
      <c r="I40" s="28" t="s">
        <v>86</v>
      </c>
      <c r="J40" s="32" t="s">
        <v>88</v>
      </c>
      <c r="K40" s="28">
        <v>74200</v>
      </c>
      <c r="L40" s="24" t="s">
        <v>73</v>
      </c>
      <c r="M40" s="35">
        <v>20000</v>
      </c>
    </row>
    <row r="41" spans="1:14" ht="87" customHeight="1">
      <c r="A41" s="59"/>
      <c r="B41" s="23" t="s">
        <v>89</v>
      </c>
      <c r="C41" s="41"/>
      <c r="D41" s="34"/>
      <c r="E41" s="34"/>
      <c r="F41" s="34"/>
      <c r="G41" s="24" t="s">
        <v>23</v>
      </c>
      <c r="H41" s="32" t="s">
        <v>87</v>
      </c>
      <c r="I41" s="28" t="s">
        <v>86</v>
      </c>
      <c r="J41" s="32" t="s">
        <v>88</v>
      </c>
      <c r="K41" s="24">
        <v>74500</v>
      </c>
      <c r="L41" s="24" t="s">
        <v>73</v>
      </c>
      <c r="M41" s="35">
        <v>5000</v>
      </c>
    </row>
    <row r="42" spans="1:14" ht="255.75" customHeight="1">
      <c r="A42" s="60"/>
      <c r="B42" s="23"/>
      <c r="C42" s="24"/>
      <c r="D42" s="24"/>
      <c r="E42" s="24"/>
      <c r="F42" s="24"/>
      <c r="G42" s="24"/>
      <c r="H42" s="24"/>
      <c r="I42" s="24"/>
      <c r="J42" s="24"/>
      <c r="K42" s="24"/>
      <c r="L42" s="24"/>
      <c r="M42" s="25"/>
    </row>
    <row r="43" spans="1:14" ht="18.95" customHeight="1">
      <c r="A43" s="49" t="s">
        <v>39</v>
      </c>
      <c r="B43" s="49"/>
      <c r="C43" s="49"/>
      <c r="D43" s="49"/>
      <c r="E43" s="49"/>
      <c r="F43" s="49"/>
      <c r="G43" s="49"/>
      <c r="H43" s="49"/>
      <c r="I43" s="49"/>
      <c r="J43" s="49"/>
      <c r="K43" s="49"/>
      <c r="L43" s="49"/>
      <c r="M43" s="21">
        <f>SUM(M39:M42)</f>
        <v>150000</v>
      </c>
    </row>
    <row r="44" spans="1:14" ht="30" customHeight="1">
      <c r="A44" s="58" t="s">
        <v>29</v>
      </c>
      <c r="B44" s="27" t="s">
        <v>29</v>
      </c>
      <c r="C44" s="27"/>
      <c r="D44" s="27"/>
      <c r="E44" s="27"/>
      <c r="F44" s="27"/>
      <c r="G44" s="27"/>
      <c r="H44" s="27"/>
      <c r="I44" s="27"/>
      <c r="J44" s="27"/>
      <c r="K44" s="27"/>
      <c r="L44" s="27"/>
      <c r="M44" s="27"/>
    </row>
    <row r="45" spans="1:14" ht="30" customHeight="1">
      <c r="A45" s="59"/>
      <c r="B45" s="23" t="s">
        <v>44</v>
      </c>
      <c r="C45" s="24" t="s">
        <v>12</v>
      </c>
      <c r="D45" s="24" t="s">
        <v>12</v>
      </c>
      <c r="E45" s="24" t="s">
        <v>12</v>
      </c>
      <c r="F45" s="24" t="s">
        <v>12</v>
      </c>
      <c r="G45" s="24" t="s">
        <v>23</v>
      </c>
      <c r="H45" s="24">
        <v>30000</v>
      </c>
      <c r="I45" s="28" t="s">
        <v>72</v>
      </c>
      <c r="J45" s="28">
        <v>11790</v>
      </c>
      <c r="K45" s="24">
        <v>73120</v>
      </c>
      <c r="L45" s="23" t="s">
        <v>44</v>
      </c>
      <c r="M45" s="35">
        <v>50000</v>
      </c>
      <c r="N45" s="29" t="s">
        <v>46</v>
      </c>
    </row>
    <row r="46" spans="1:14" ht="30" customHeight="1">
      <c r="A46" s="59"/>
      <c r="B46" s="23" t="s">
        <v>45</v>
      </c>
      <c r="C46" s="24" t="s">
        <v>12</v>
      </c>
      <c r="D46" s="24" t="s">
        <v>12</v>
      </c>
      <c r="E46" s="24" t="s">
        <v>12</v>
      </c>
      <c r="F46" s="24" t="s">
        <v>12</v>
      </c>
      <c r="G46" s="24" t="s">
        <v>23</v>
      </c>
      <c r="H46" s="24"/>
      <c r="I46" s="24"/>
      <c r="J46" s="24"/>
      <c r="K46" s="24">
        <v>73120</v>
      </c>
      <c r="L46" s="23" t="s">
        <v>45</v>
      </c>
      <c r="M46" s="35">
        <v>0</v>
      </c>
      <c r="N46" s="29" t="s">
        <v>47</v>
      </c>
    </row>
    <row r="47" spans="1:14" ht="30" customHeight="1">
      <c r="A47" s="59"/>
      <c r="B47" s="73" t="s">
        <v>26</v>
      </c>
      <c r="C47" s="24" t="s">
        <v>12</v>
      </c>
      <c r="D47" s="24" t="s">
        <v>12</v>
      </c>
      <c r="E47" s="24" t="s">
        <v>12</v>
      </c>
      <c r="F47" s="24" t="s">
        <v>12</v>
      </c>
      <c r="G47" s="24" t="s">
        <v>23</v>
      </c>
      <c r="H47" s="24">
        <v>30000</v>
      </c>
      <c r="I47" s="28" t="s">
        <v>72</v>
      </c>
      <c r="J47" s="28">
        <v>11790</v>
      </c>
      <c r="K47" s="24">
        <v>72400</v>
      </c>
      <c r="L47" s="39" t="s">
        <v>31</v>
      </c>
      <c r="M47" s="35">
        <f>SUM(M29+M38)*0.025</f>
        <v>4575.5250000000005</v>
      </c>
    </row>
    <row r="48" spans="1:14" ht="30" customHeight="1">
      <c r="A48" s="59"/>
      <c r="B48" s="74"/>
      <c r="C48" s="24" t="s">
        <v>12</v>
      </c>
      <c r="D48" s="24" t="s">
        <v>12</v>
      </c>
      <c r="E48" s="24" t="s">
        <v>12</v>
      </c>
      <c r="F48" s="24" t="s">
        <v>12</v>
      </c>
      <c r="G48" s="24" t="s">
        <v>23</v>
      </c>
      <c r="H48" s="24">
        <v>30071</v>
      </c>
      <c r="I48" s="24" t="s">
        <v>57</v>
      </c>
      <c r="J48" s="33" t="s">
        <v>56</v>
      </c>
      <c r="K48" s="24">
        <v>72400</v>
      </c>
      <c r="L48" s="24" t="s">
        <v>31</v>
      </c>
      <c r="M48" s="35">
        <f>SUM(M14+M15+M16)*0.025</f>
        <v>3339.5250000000001</v>
      </c>
    </row>
    <row r="49" spans="1:14" ht="30" customHeight="1">
      <c r="A49" s="59"/>
      <c r="B49" s="75" t="s">
        <v>27</v>
      </c>
      <c r="C49" s="24" t="s">
        <v>12</v>
      </c>
      <c r="D49" s="24" t="s">
        <v>12</v>
      </c>
      <c r="E49" s="24" t="s">
        <v>12</v>
      </c>
      <c r="F49" s="24" t="s">
        <v>12</v>
      </c>
      <c r="G49" s="24" t="s">
        <v>23</v>
      </c>
      <c r="H49" s="24">
        <v>30000</v>
      </c>
      <c r="I49" s="28" t="s">
        <v>72</v>
      </c>
      <c r="J49" s="28">
        <v>11790</v>
      </c>
      <c r="K49" s="24">
        <v>74300</v>
      </c>
      <c r="L49" s="24" t="s">
        <v>32</v>
      </c>
      <c r="M49" s="35">
        <f>SUM(M29+M38)*0.04</f>
        <v>7320.84</v>
      </c>
    </row>
    <row r="50" spans="1:14" ht="30" customHeight="1">
      <c r="A50" s="59"/>
      <c r="B50" s="76"/>
      <c r="C50" s="24" t="s">
        <v>12</v>
      </c>
      <c r="D50" s="24" t="s">
        <v>12</v>
      </c>
      <c r="E50" s="24" t="s">
        <v>12</v>
      </c>
      <c r="F50" s="24" t="s">
        <v>12</v>
      </c>
      <c r="G50" s="24" t="s">
        <v>23</v>
      </c>
      <c r="H50" s="24">
        <v>30071</v>
      </c>
      <c r="I50" s="24" t="s">
        <v>57</v>
      </c>
      <c r="J50" s="33" t="s">
        <v>56</v>
      </c>
      <c r="K50" s="24">
        <v>74300</v>
      </c>
      <c r="L50" s="24" t="s">
        <v>32</v>
      </c>
      <c r="M50" s="35">
        <f>SUM(M14+M15+M16)*0.04</f>
        <v>5343.24</v>
      </c>
    </row>
    <row r="51" spans="1:14" ht="30" customHeight="1">
      <c r="A51" s="59"/>
      <c r="B51" s="23" t="s">
        <v>28</v>
      </c>
      <c r="C51" s="24" t="s">
        <v>12</v>
      </c>
      <c r="D51" s="24" t="s">
        <v>12</v>
      </c>
      <c r="E51" s="24" t="s">
        <v>12</v>
      </c>
      <c r="F51" s="24" t="s">
        <v>12</v>
      </c>
      <c r="G51" s="24" t="s">
        <v>23</v>
      </c>
      <c r="H51" s="24"/>
      <c r="I51" s="24"/>
      <c r="J51" s="24"/>
      <c r="K51" s="24">
        <v>74100</v>
      </c>
      <c r="L51" s="24" t="s">
        <v>33</v>
      </c>
      <c r="M51" s="35">
        <v>0</v>
      </c>
    </row>
    <row r="52" spans="1:14" ht="30" customHeight="1">
      <c r="A52" s="59"/>
      <c r="B52" s="75" t="s">
        <v>24</v>
      </c>
      <c r="C52" s="24" t="s">
        <v>12</v>
      </c>
      <c r="D52" s="24" t="s">
        <v>12</v>
      </c>
      <c r="E52" s="24" t="s">
        <v>12</v>
      </c>
      <c r="F52" s="24" t="s">
        <v>12</v>
      </c>
      <c r="G52" s="24" t="s">
        <v>23</v>
      </c>
      <c r="H52" s="28">
        <v>30000</v>
      </c>
      <c r="I52" s="28" t="s">
        <v>54</v>
      </c>
      <c r="J52" s="32" t="s">
        <v>55</v>
      </c>
      <c r="K52" s="24">
        <v>75100</v>
      </c>
      <c r="L52" s="24" t="s">
        <v>34</v>
      </c>
      <c r="M52" s="35">
        <f>SUM(M13*0.08)</f>
        <v>3419.76</v>
      </c>
    </row>
    <row r="53" spans="1:14" ht="30" customHeight="1">
      <c r="A53" s="59"/>
      <c r="B53" s="77"/>
      <c r="C53" s="24" t="s">
        <v>12</v>
      </c>
      <c r="D53" s="24" t="s">
        <v>12</v>
      </c>
      <c r="E53" s="24" t="s">
        <v>12</v>
      </c>
      <c r="F53" s="24" t="s">
        <v>12</v>
      </c>
      <c r="G53" s="24" t="s">
        <v>23</v>
      </c>
      <c r="H53" s="24">
        <v>30071</v>
      </c>
      <c r="I53" s="24" t="s">
        <v>57</v>
      </c>
      <c r="J53" s="33" t="s">
        <v>56</v>
      </c>
      <c r="K53" s="24">
        <v>75100</v>
      </c>
      <c r="L53" s="24" t="s">
        <v>34</v>
      </c>
      <c r="M53" s="35">
        <f>SUM(M14+M15+M16+M48+M50)*0.08</f>
        <v>11381.101199999999</v>
      </c>
    </row>
    <row r="54" spans="1:14" ht="30" customHeight="1">
      <c r="A54" s="60"/>
      <c r="B54" s="76"/>
      <c r="C54" s="24" t="s">
        <v>12</v>
      </c>
      <c r="D54" s="24" t="s">
        <v>12</v>
      </c>
      <c r="E54" s="24" t="s">
        <v>12</v>
      </c>
      <c r="F54" s="24" t="s">
        <v>12</v>
      </c>
      <c r="G54" s="24" t="s">
        <v>23</v>
      </c>
      <c r="H54" s="24">
        <v>30000</v>
      </c>
      <c r="I54" s="28" t="s">
        <v>72</v>
      </c>
      <c r="J54" s="28">
        <v>11790</v>
      </c>
      <c r="K54" s="24">
        <v>75100</v>
      </c>
      <c r="L54" s="24" t="s">
        <v>34</v>
      </c>
      <c r="M54" s="35">
        <f>SUM(M29+M38+M45+M47+M49)*0.08</f>
        <v>19593.389200000001</v>
      </c>
    </row>
    <row r="55" spans="1:14" ht="15.75">
      <c r="A55" s="70" t="s">
        <v>36</v>
      </c>
      <c r="B55" s="71"/>
      <c r="C55" s="71"/>
      <c r="D55" s="71"/>
      <c r="E55" s="71"/>
      <c r="F55" s="71"/>
      <c r="G55" s="71"/>
      <c r="H55" s="71"/>
      <c r="I55" s="71"/>
      <c r="J55" s="71"/>
      <c r="K55" s="71"/>
      <c r="L55" s="72"/>
      <c r="M55" s="21">
        <f>SUM(M45:M54)</f>
        <v>104973.38040000001</v>
      </c>
    </row>
    <row r="56" spans="1:14" ht="31.5" customHeight="1">
      <c r="A56" s="67" t="s">
        <v>37</v>
      </c>
      <c r="B56" s="68"/>
      <c r="C56" s="68"/>
      <c r="D56" s="68"/>
      <c r="E56" s="68"/>
      <c r="F56" s="68"/>
      <c r="G56" s="68"/>
      <c r="H56" s="68"/>
      <c r="I56" s="68"/>
      <c r="J56" s="68"/>
      <c r="K56" s="68"/>
      <c r="L56" s="69"/>
      <c r="M56" s="19">
        <f>SUM(M21+M29+M38+M43+M55)</f>
        <v>614322.38040000002</v>
      </c>
    </row>
    <row r="57" spans="1:14" ht="30" customHeight="1">
      <c r="A57" s="1"/>
      <c r="B57" s="1"/>
      <c r="C57" s="1"/>
      <c r="D57" s="1"/>
      <c r="E57" s="1"/>
      <c r="F57" s="1"/>
      <c r="G57" s="9"/>
      <c r="H57" s="9"/>
      <c r="I57" s="9"/>
      <c r="J57" s="12"/>
      <c r="K57" s="9"/>
      <c r="L57" s="13"/>
      <c r="M57" s="13"/>
    </row>
    <row r="58" spans="1:14" ht="31.5" customHeight="1">
      <c r="A58" s="64" t="s">
        <v>16</v>
      </c>
      <c r="B58" s="65"/>
      <c r="C58" s="65"/>
      <c r="D58" s="65"/>
      <c r="E58" s="65"/>
      <c r="F58" s="65"/>
      <c r="G58" s="65"/>
      <c r="H58" s="65"/>
      <c r="I58" s="65"/>
      <c r="J58" s="65"/>
      <c r="K58" s="65"/>
      <c r="L58" s="65"/>
      <c r="M58" s="66"/>
    </row>
    <row r="59" spans="1:14" ht="31.5" customHeight="1">
      <c r="A59" s="13"/>
      <c r="B59" s="26"/>
      <c r="C59" s="26"/>
      <c r="D59" s="26"/>
      <c r="E59" s="26"/>
      <c r="F59" s="26"/>
      <c r="G59" s="26"/>
      <c r="H59" s="26"/>
      <c r="I59" s="26"/>
      <c r="J59" s="13"/>
      <c r="K59" s="26"/>
      <c r="L59" s="26"/>
      <c r="M59" s="26"/>
      <c r="N59" s="10"/>
    </row>
    <row r="60" spans="1:14" ht="30.75" customHeight="1">
      <c r="A60" s="1"/>
      <c r="B60" s="1"/>
      <c r="C60" s="1"/>
      <c r="D60" s="1"/>
      <c r="E60" s="1"/>
      <c r="F60" s="1"/>
      <c r="G60" s="1"/>
      <c r="H60" s="1"/>
      <c r="I60" s="1"/>
      <c r="J60" s="13"/>
      <c r="K60" s="1"/>
      <c r="L60" s="13"/>
      <c r="M60" s="13"/>
      <c r="N60" s="10"/>
    </row>
    <row r="61" spans="1:14" ht="15" customHeight="1">
      <c r="A61" s="14" t="s">
        <v>80</v>
      </c>
      <c r="B61" s="18" t="s">
        <v>81</v>
      </c>
      <c r="H61" s="31"/>
      <c r="I61" s="62" t="s">
        <v>17</v>
      </c>
      <c r="J61" s="62"/>
      <c r="K61" s="62"/>
      <c r="L61" s="62"/>
      <c r="M61" s="62"/>
      <c r="N61" s="10"/>
    </row>
    <row r="62" spans="1:14" ht="15" customHeight="1">
      <c r="A62" s="15" t="s">
        <v>18</v>
      </c>
      <c r="B62" s="40"/>
      <c r="H62" s="31"/>
      <c r="I62" s="63" t="s">
        <v>19</v>
      </c>
      <c r="J62" s="63"/>
      <c r="K62" s="63"/>
      <c r="L62" s="63"/>
      <c r="M62" s="63"/>
      <c r="N62" s="10"/>
    </row>
    <row r="63" spans="1:14">
      <c r="A63" s="15"/>
      <c r="B63" s="1"/>
      <c r="C63" s="30"/>
      <c r="D63" s="31"/>
      <c r="E63" s="31"/>
      <c r="F63" s="31"/>
      <c r="G63" s="31"/>
      <c r="H63" s="31"/>
      <c r="I63" s="16"/>
      <c r="J63" s="1"/>
      <c r="K63" s="9"/>
      <c r="N63" s="10"/>
    </row>
    <row r="64" spans="1:14">
      <c r="A64" s="15"/>
      <c r="B64" s="1"/>
      <c r="C64" s="30"/>
      <c r="D64" s="31"/>
      <c r="E64" s="31"/>
      <c r="F64" s="31"/>
      <c r="G64" s="31"/>
      <c r="H64" s="31"/>
      <c r="I64" s="16"/>
      <c r="J64" s="1"/>
      <c r="K64" s="9"/>
      <c r="N64" s="10"/>
    </row>
    <row r="65" s="13" customFormat="1"/>
    <row r="66" s="13" customFormat="1"/>
    <row r="67" s="13" customFormat="1"/>
    <row r="68" s="13" customFormat="1"/>
    <row r="69" s="13" customFormat="1"/>
    <row r="70" s="13" customFormat="1" ht="52.5" customHeight="1"/>
    <row r="71" s="13" customFormat="1"/>
    <row r="72" s="13" customFormat="1"/>
    <row r="73" s="13" customFormat="1"/>
    <row r="74" s="13" customFormat="1"/>
    <row r="75" s="13" customFormat="1"/>
    <row r="76" s="13" customFormat="1" ht="98.25" customHeight="1"/>
    <row r="77" s="13" customFormat="1"/>
    <row r="78" s="13" customFormat="1" ht="42.75" customHeight="1"/>
    <row r="79" s="13" customFormat="1" ht="28.5" customHeight="1"/>
    <row r="80" s="13" customFormat="1"/>
    <row r="81" s="13" customFormat="1"/>
    <row r="82" s="13" customFormat="1" ht="15.75" customHeigh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ht="60" customHeight="1"/>
    <row r="94" s="13" customFormat="1"/>
    <row r="95" s="13" customFormat="1"/>
    <row r="96" s="13" customFormat="1" ht="45" customHeight="1"/>
    <row r="97" s="13" customFormat="1"/>
    <row r="98" s="13" customFormat="1" ht="35.25" customHeight="1"/>
    <row r="99" s="13" customFormat="1"/>
    <row r="100" s="13" customFormat="1"/>
    <row r="101" s="13" customFormat="1"/>
    <row r="102" s="13" customFormat="1"/>
    <row r="103" s="13" customFormat="1" ht="33.75" customHeigh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sheetData>
  <mergeCells count="27">
    <mergeCell ref="I61:M61"/>
    <mergeCell ref="I62:M62"/>
    <mergeCell ref="A58:M58"/>
    <mergeCell ref="A56:L56"/>
    <mergeCell ref="A22:A28"/>
    <mergeCell ref="A44:A54"/>
    <mergeCell ref="A55:L55"/>
    <mergeCell ref="A39:A42"/>
    <mergeCell ref="A43:L43"/>
    <mergeCell ref="B47:B48"/>
    <mergeCell ref="B49:B50"/>
    <mergeCell ref="B52:B54"/>
    <mergeCell ref="A30:A37"/>
    <mergeCell ref="A38:L38"/>
    <mergeCell ref="A21:L21"/>
    <mergeCell ref="A29:L29"/>
    <mergeCell ref="B2:L3"/>
    <mergeCell ref="B4:L4"/>
    <mergeCell ref="B6:L6"/>
    <mergeCell ref="B7:L7"/>
    <mergeCell ref="B8:L8"/>
    <mergeCell ref="B5:L5"/>
    <mergeCell ref="A13:A20"/>
    <mergeCell ref="B9:L9"/>
    <mergeCell ref="C11:F11"/>
    <mergeCell ref="G11:G12"/>
    <mergeCell ref="I11:M11"/>
  </mergeCells>
  <phoneticPr fontId="11"/>
  <pageMargins left="1" right="0.25" top="0.5" bottom="0.5" header="0.3" footer="0.3"/>
  <pageSetup paperSize="9" scale="56" orientation="landscape" r:id="rId1"/>
  <rowBreaks count="3" manualBreakCount="3">
    <brk id="21" max="11" man="1"/>
    <brk id="64" max="11" man="1"/>
    <brk id="101" max="11"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5"/>
  <sheetViews>
    <sheetView topLeftCell="G38" zoomScale="95" zoomScaleNormal="95" zoomScalePageLayoutView="75" workbookViewId="0">
      <selection activeCell="M44" sqref="M44"/>
    </sheetView>
  </sheetViews>
  <sheetFormatPr defaultColWidth="9.125" defaultRowHeight="15"/>
  <cols>
    <col min="1" max="1" width="46" style="10" customWidth="1"/>
    <col min="2" max="2" width="55.125" style="10" customWidth="1"/>
    <col min="3" max="6" width="4.375" style="10" customWidth="1"/>
    <col min="7" max="7" width="14.625" style="10" customWidth="1"/>
    <col min="8" max="8" width="13.25" style="10" customWidth="1"/>
    <col min="9" max="9" width="12.875" style="10" customWidth="1"/>
    <col min="10" max="10" width="9.375" style="10" customWidth="1"/>
    <col min="11" max="11" width="11.75" style="10" customWidth="1"/>
    <col min="12" max="12" width="28.125" style="10" customWidth="1"/>
    <col min="13" max="13" width="26.25" style="10" bestFit="1" customWidth="1"/>
    <col min="14" max="14" width="54.875" style="11" customWidth="1"/>
    <col min="15" max="15" width="11.25" style="10" bestFit="1" customWidth="1"/>
    <col min="16" max="18" width="9.125" style="10"/>
    <col min="19" max="19" width="11.25" style="10" bestFit="1" customWidth="1"/>
    <col min="20" max="16384" width="9.125" style="10"/>
  </cols>
  <sheetData>
    <row r="2" spans="1:19" s="9" customFormat="1" ht="30" customHeight="1">
      <c r="A2" s="20" t="s">
        <v>48</v>
      </c>
      <c r="B2" s="50" t="s">
        <v>35</v>
      </c>
      <c r="C2" s="50"/>
      <c r="D2" s="50"/>
      <c r="E2" s="50"/>
      <c r="F2" s="50"/>
      <c r="G2" s="50"/>
      <c r="H2" s="50"/>
      <c r="I2" s="50"/>
      <c r="J2" s="50"/>
      <c r="K2" s="50"/>
      <c r="L2" s="51"/>
      <c r="M2" s="1"/>
      <c r="N2" s="8"/>
    </row>
    <row r="3" spans="1:19" s="9" customFormat="1" ht="16.5" customHeight="1">
      <c r="A3" s="20" t="s">
        <v>49</v>
      </c>
      <c r="B3" s="50"/>
      <c r="C3" s="50"/>
      <c r="D3" s="50"/>
      <c r="E3" s="50"/>
      <c r="F3" s="50"/>
      <c r="G3" s="50"/>
      <c r="H3" s="50"/>
      <c r="I3" s="50"/>
      <c r="J3" s="50"/>
      <c r="K3" s="50"/>
      <c r="L3" s="51"/>
      <c r="M3" s="1"/>
      <c r="N3" s="8"/>
    </row>
    <row r="4" spans="1:19" s="9" customFormat="1" ht="28.5" customHeight="1">
      <c r="A4" s="20" t="s">
        <v>22</v>
      </c>
      <c r="B4" s="52" t="s">
        <v>50</v>
      </c>
      <c r="C4" s="52"/>
      <c r="D4" s="52"/>
      <c r="E4" s="52"/>
      <c r="F4" s="52"/>
      <c r="G4" s="52"/>
      <c r="H4" s="52"/>
      <c r="I4" s="52"/>
      <c r="J4" s="52"/>
      <c r="K4" s="52"/>
      <c r="L4" s="53"/>
      <c r="M4" s="1"/>
      <c r="N4" s="8"/>
    </row>
    <row r="5" spans="1:19" s="9" customFormat="1" ht="22.5" customHeight="1">
      <c r="A5" s="20" t="s">
        <v>21</v>
      </c>
      <c r="B5" s="52" t="s">
        <v>51</v>
      </c>
      <c r="C5" s="52"/>
      <c r="D5" s="52"/>
      <c r="E5" s="52"/>
      <c r="F5" s="52"/>
      <c r="G5" s="52"/>
      <c r="H5" s="52"/>
      <c r="I5" s="52"/>
      <c r="J5" s="52"/>
      <c r="K5" s="52"/>
      <c r="L5" s="53"/>
      <c r="M5" s="1"/>
      <c r="N5" s="8"/>
    </row>
    <row r="6" spans="1:19" s="9" customFormat="1" ht="50.25" customHeight="1">
      <c r="A6" s="20" t="s">
        <v>13</v>
      </c>
      <c r="B6" s="54" t="s">
        <v>52</v>
      </c>
      <c r="C6" s="54"/>
      <c r="D6" s="54"/>
      <c r="E6" s="54"/>
      <c r="F6" s="54"/>
      <c r="G6" s="54"/>
      <c r="H6" s="54"/>
      <c r="I6" s="54"/>
      <c r="J6" s="54"/>
      <c r="K6" s="54"/>
      <c r="L6" s="55"/>
      <c r="M6" s="1"/>
      <c r="N6" s="8"/>
    </row>
    <row r="7" spans="1:19" s="9" customFormat="1" ht="33.75" customHeight="1">
      <c r="A7" s="22" t="s">
        <v>25</v>
      </c>
      <c r="B7" s="56"/>
      <c r="C7" s="56"/>
      <c r="D7" s="56"/>
      <c r="E7" s="56"/>
      <c r="F7" s="56"/>
      <c r="G7" s="56"/>
      <c r="H7" s="56"/>
      <c r="I7" s="56"/>
      <c r="J7" s="56"/>
      <c r="K7" s="56"/>
      <c r="L7" s="56"/>
      <c r="M7" s="1"/>
      <c r="N7" s="8"/>
    </row>
    <row r="8" spans="1:19" s="9" customFormat="1" ht="31.5" customHeight="1">
      <c r="A8" s="22" t="s">
        <v>14</v>
      </c>
      <c r="B8" s="57" t="s">
        <v>52</v>
      </c>
      <c r="C8" s="57"/>
      <c r="D8" s="57"/>
      <c r="E8" s="57"/>
      <c r="F8" s="57"/>
      <c r="G8" s="57"/>
      <c r="H8" s="57"/>
      <c r="I8" s="57"/>
      <c r="J8" s="57"/>
      <c r="K8" s="57"/>
      <c r="L8" s="57"/>
      <c r="M8" s="1"/>
      <c r="N8" s="17"/>
    </row>
    <row r="9" spans="1:19" s="9" customFormat="1" ht="26.25" customHeight="1" thickBot="1">
      <c r="A9" s="22" t="s">
        <v>15</v>
      </c>
      <c r="B9" s="57" t="s">
        <v>53</v>
      </c>
      <c r="C9" s="57"/>
      <c r="D9" s="57"/>
      <c r="E9" s="57"/>
      <c r="F9" s="57"/>
      <c r="G9" s="57"/>
      <c r="H9" s="57"/>
      <c r="I9" s="57"/>
      <c r="J9" s="57"/>
      <c r="K9" s="57"/>
      <c r="L9" s="57"/>
      <c r="M9" s="1"/>
      <c r="N9" s="8"/>
    </row>
    <row r="10" spans="1:19" s="9" customFormat="1" ht="15.75">
      <c r="A10" s="18"/>
      <c r="B10" s="6"/>
      <c r="C10" s="6"/>
      <c r="D10" s="2"/>
      <c r="E10" s="6"/>
      <c r="F10" s="6"/>
      <c r="G10" s="6"/>
      <c r="H10" s="6"/>
      <c r="I10" s="6"/>
      <c r="J10" s="6"/>
      <c r="K10" s="6"/>
      <c r="L10" s="6"/>
      <c r="M10" s="1"/>
      <c r="N10" s="8"/>
    </row>
    <row r="11" spans="1:19">
      <c r="A11" s="3" t="s">
        <v>1</v>
      </c>
      <c r="B11" s="3" t="s">
        <v>2</v>
      </c>
      <c r="C11" s="61" t="s">
        <v>3</v>
      </c>
      <c r="D11" s="61"/>
      <c r="E11" s="61"/>
      <c r="F11" s="61"/>
      <c r="G11" s="61" t="s">
        <v>4</v>
      </c>
      <c r="H11" s="42"/>
      <c r="I11" s="61" t="s">
        <v>5</v>
      </c>
      <c r="J11" s="61"/>
      <c r="K11" s="61"/>
      <c r="L11" s="61"/>
      <c r="M11" s="61"/>
    </row>
    <row r="12" spans="1:19" ht="30">
      <c r="A12" s="4" t="s">
        <v>20</v>
      </c>
      <c r="B12" s="4" t="s">
        <v>6</v>
      </c>
      <c r="C12" s="5" t="s">
        <v>7</v>
      </c>
      <c r="D12" s="5" t="s">
        <v>8</v>
      </c>
      <c r="E12" s="5" t="s">
        <v>9</v>
      </c>
      <c r="F12" s="5" t="s">
        <v>10</v>
      </c>
      <c r="G12" s="61"/>
      <c r="H12" s="5" t="s">
        <v>40</v>
      </c>
      <c r="I12" s="5" t="s">
        <v>41</v>
      </c>
      <c r="J12" s="5" t="s">
        <v>42</v>
      </c>
      <c r="K12" s="5" t="s">
        <v>11</v>
      </c>
      <c r="L12" s="5" t="s">
        <v>0</v>
      </c>
      <c r="M12" s="5" t="s">
        <v>61</v>
      </c>
      <c r="N12" s="45" t="s">
        <v>54</v>
      </c>
      <c r="O12" s="10" t="s">
        <v>57</v>
      </c>
      <c r="P12" s="10" t="s">
        <v>90</v>
      </c>
      <c r="Q12" s="10" t="s">
        <v>86</v>
      </c>
    </row>
    <row r="13" spans="1:19" ht="39.950000000000003" customHeight="1">
      <c r="A13" s="58" t="s">
        <v>91</v>
      </c>
      <c r="B13" s="27" t="s">
        <v>62</v>
      </c>
      <c r="C13" s="34"/>
      <c r="D13" s="34"/>
      <c r="E13" s="28"/>
      <c r="F13" s="28"/>
      <c r="G13" s="28" t="s">
        <v>23</v>
      </c>
      <c r="H13" s="28">
        <v>30071</v>
      </c>
      <c r="I13" s="28" t="s">
        <v>57</v>
      </c>
      <c r="J13" s="32" t="s">
        <v>56</v>
      </c>
      <c r="K13" s="28">
        <v>61300</v>
      </c>
      <c r="L13" s="28" t="s">
        <v>58</v>
      </c>
      <c r="M13" s="35">
        <v>20000</v>
      </c>
      <c r="O13" s="46">
        <f>SUM(M13+M14+M15+M16+M43+M45+M47)</f>
        <v>35500.167000000001</v>
      </c>
      <c r="P13" s="47">
        <f>SUM(M29+M38+M40+M42+M44+M48)</f>
        <v>169999.97039999996</v>
      </c>
      <c r="Q13" s="47" t="e">
        <f>SUM(#REF!)</f>
        <v>#REF!</v>
      </c>
      <c r="S13" s="38" t="e">
        <f>SUM(N13:Q13)</f>
        <v>#REF!</v>
      </c>
    </row>
    <row r="14" spans="1:19" ht="39.950000000000003" customHeight="1">
      <c r="A14" s="59"/>
      <c r="B14" s="27" t="s">
        <v>92</v>
      </c>
      <c r="C14" s="34"/>
      <c r="D14" s="34"/>
      <c r="E14" s="24"/>
      <c r="F14" s="24"/>
      <c r="G14" s="24" t="s">
        <v>23</v>
      </c>
      <c r="H14" s="24">
        <v>30071</v>
      </c>
      <c r="I14" s="24" t="s">
        <v>57</v>
      </c>
      <c r="J14" s="33" t="s">
        <v>56</v>
      </c>
      <c r="K14" s="24">
        <v>72100</v>
      </c>
      <c r="L14" s="24" t="s">
        <v>71</v>
      </c>
      <c r="M14" s="35">
        <v>8000</v>
      </c>
      <c r="N14" s="11">
        <v>46167</v>
      </c>
      <c r="O14" s="10">
        <v>189145</v>
      </c>
      <c r="P14" s="10">
        <v>434511</v>
      </c>
      <c r="Q14" s="10">
        <v>150000</v>
      </c>
      <c r="S14" s="38">
        <f>SUM(N14:Q14)</f>
        <v>819823</v>
      </c>
    </row>
    <row r="15" spans="1:19" ht="39.950000000000003" customHeight="1">
      <c r="A15" s="59"/>
      <c r="B15" s="23" t="s">
        <v>102</v>
      </c>
      <c r="C15" s="34"/>
      <c r="D15" s="34"/>
      <c r="E15" s="28"/>
      <c r="F15" s="28"/>
      <c r="G15" s="28" t="s">
        <v>23</v>
      </c>
      <c r="H15" s="28">
        <v>30071</v>
      </c>
      <c r="I15" s="28" t="s">
        <v>57</v>
      </c>
      <c r="J15" s="32" t="s">
        <v>56</v>
      </c>
      <c r="K15" s="28">
        <v>71600</v>
      </c>
      <c r="L15" s="28" t="s">
        <v>60</v>
      </c>
      <c r="M15" s="35">
        <v>4085</v>
      </c>
      <c r="N15" s="11">
        <f>SUM(N14-N13)</f>
        <v>46167</v>
      </c>
      <c r="O15" s="11">
        <f t="shared" ref="O15:Q15" si="0">SUM(O14-O13)</f>
        <v>153644.83299999998</v>
      </c>
      <c r="P15" s="11">
        <f t="shared" si="0"/>
        <v>264511.02960000001</v>
      </c>
      <c r="Q15" s="11" t="e">
        <f t="shared" si="0"/>
        <v>#REF!</v>
      </c>
    </row>
    <row r="16" spans="1:19" ht="39.950000000000003" customHeight="1">
      <c r="A16" s="59"/>
      <c r="B16" s="23" t="s">
        <v>103</v>
      </c>
      <c r="C16" s="34"/>
      <c r="D16" s="34"/>
      <c r="E16" s="24"/>
      <c r="F16" s="24"/>
      <c r="G16" s="24"/>
      <c r="H16" s="24"/>
      <c r="I16" s="24"/>
      <c r="J16" s="33"/>
      <c r="K16" s="24"/>
      <c r="L16" s="24"/>
      <c r="M16" s="35"/>
    </row>
    <row r="17" spans="1:14" ht="39.950000000000003" customHeight="1">
      <c r="A17" s="59"/>
      <c r="B17" s="23" t="s">
        <v>104</v>
      </c>
      <c r="C17" s="34"/>
      <c r="D17" s="34"/>
      <c r="E17" s="24"/>
      <c r="F17" s="24"/>
      <c r="G17" s="24"/>
      <c r="H17" s="24"/>
      <c r="I17" s="24"/>
      <c r="J17" s="24"/>
      <c r="K17" s="24"/>
      <c r="L17" s="24"/>
      <c r="M17" s="25"/>
    </row>
    <row r="18" spans="1:14" ht="39.950000000000003" customHeight="1">
      <c r="A18" s="59"/>
      <c r="B18" s="23"/>
      <c r="C18" s="34"/>
      <c r="D18" s="34"/>
      <c r="E18" s="24"/>
      <c r="F18" s="24"/>
      <c r="G18" s="24"/>
      <c r="H18" s="24"/>
      <c r="I18" s="24"/>
      <c r="J18" s="24"/>
      <c r="K18" s="24"/>
      <c r="L18" s="24"/>
      <c r="M18" s="25"/>
      <c r="N18" s="38"/>
    </row>
    <row r="19" spans="1:14" ht="39.950000000000003" customHeight="1">
      <c r="A19" s="59"/>
      <c r="B19" s="23"/>
      <c r="C19" s="34"/>
      <c r="D19" s="34"/>
      <c r="E19" s="28"/>
      <c r="F19" s="28"/>
      <c r="G19" s="24"/>
      <c r="H19" s="28"/>
      <c r="I19" s="28"/>
      <c r="J19" s="28"/>
      <c r="K19" s="28"/>
      <c r="L19" s="28"/>
      <c r="M19" s="25"/>
    </row>
    <row r="20" spans="1:14" ht="39.950000000000003" customHeight="1">
      <c r="A20" s="59"/>
      <c r="B20" s="27"/>
      <c r="C20" s="34"/>
      <c r="D20" s="34"/>
      <c r="E20" s="28"/>
      <c r="F20" s="28"/>
      <c r="G20" s="24"/>
      <c r="H20" s="28"/>
      <c r="I20" s="28"/>
      <c r="J20" s="28"/>
      <c r="K20" s="28"/>
      <c r="L20" s="28"/>
      <c r="M20" s="25"/>
    </row>
    <row r="21" spans="1:14" ht="327.75" customHeight="1">
      <c r="A21" s="60"/>
      <c r="B21" s="23"/>
      <c r="C21" s="24"/>
      <c r="D21" s="24"/>
      <c r="E21" s="24"/>
      <c r="F21" s="24"/>
      <c r="G21" s="24"/>
      <c r="H21" s="24"/>
      <c r="I21" s="24"/>
      <c r="J21" s="24"/>
      <c r="K21" s="24"/>
      <c r="L21" s="24"/>
      <c r="M21" s="25"/>
    </row>
    <row r="22" spans="1:14" ht="15.75">
      <c r="A22" s="49" t="s">
        <v>38</v>
      </c>
      <c r="B22" s="49"/>
      <c r="C22" s="49"/>
      <c r="D22" s="49"/>
      <c r="E22" s="49"/>
      <c r="F22" s="49"/>
      <c r="G22" s="49"/>
      <c r="H22" s="49"/>
      <c r="I22" s="49"/>
      <c r="J22" s="49"/>
      <c r="K22" s="49"/>
      <c r="L22" s="49"/>
      <c r="M22" s="21">
        <f>SUM(M13:M21)</f>
        <v>32085</v>
      </c>
    </row>
    <row r="23" spans="1:14" ht="39.950000000000003" customHeight="1">
      <c r="A23" s="58" t="s">
        <v>100</v>
      </c>
      <c r="B23" s="27" t="s">
        <v>68</v>
      </c>
      <c r="C23" s="34"/>
      <c r="D23" s="34"/>
      <c r="E23" s="28"/>
      <c r="F23" s="28"/>
      <c r="G23" s="28" t="s">
        <v>23</v>
      </c>
      <c r="H23" s="28">
        <v>30000</v>
      </c>
      <c r="I23" s="28" t="s">
        <v>72</v>
      </c>
      <c r="J23" s="28">
        <v>11790</v>
      </c>
      <c r="K23" s="28">
        <v>61300</v>
      </c>
      <c r="L23" s="28" t="s">
        <v>58</v>
      </c>
      <c r="M23" s="35">
        <v>45000</v>
      </c>
    </row>
    <row r="24" spans="1:14" ht="39.950000000000003" customHeight="1">
      <c r="A24" s="59"/>
      <c r="B24" s="23" t="s">
        <v>93</v>
      </c>
      <c r="C24" s="34"/>
      <c r="D24" s="34"/>
      <c r="E24" s="24"/>
      <c r="F24" s="24"/>
      <c r="G24" s="24" t="s">
        <v>23</v>
      </c>
      <c r="H24" s="24">
        <v>30000</v>
      </c>
      <c r="I24" s="28" t="s">
        <v>72</v>
      </c>
      <c r="J24" s="28">
        <v>11790</v>
      </c>
      <c r="K24" s="24">
        <v>61100</v>
      </c>
      <c r="L24" s="24" t="s">
        <v>59</v>
      </c>
      <c r="M24" s="35"/>
    </row>
    <row r="25" spans="1:14" ht="39.950000000000003" customHeight="1">
      <c r="A25" s="59"/>
      <c r="B25" s="23" t="s">
        <v>94</v>
      </c>
      <c r="C25" s="34"/>
      <c r="D25" s="34"/>
      <c r="E25" s="24"/>
      <c r="F25" s="24"/>
      <c r="G25" s="24" t="s">
        <v>23</v>
      </c>
      <c r="H25" s="24">
        <v>30000</v>
      </c>
      <c r="I25" s="28" t="s">
        <v>72</v>
      </c>
      <c r="J25" s="28">
        <v>11790</v>
      </c>
      <c r="K25" s="24">
        <v>71600</v>
      </c>
      <c r="L25" s="24" t="s">
        <v>30</v>
      </c>
      <c r="M25" s="35">
        <v>4000</v>
      </c>
    </row>
    <row r="26" spans="1:14" ht="39.950000000000003" customHeight="1">
      <c r="A26" s="59"/>
      <c r="B26" s="23" t="s">
        <v>96</v>
      </c>
      <c r="C26" s="36"/>
      <c r="D26" s="36"/>
      <c r="E26" s="27"/>
      <c r="F26" s="27"/>
      <c r="G26" s="28" t="s">
        <v>23</v>
      </c>
      <c r="H26" s="24">
        <v>30000</v>
      </c>
      <c r="I26" s="28" t="s">
        <v>72</v>
      </c>
      <c r="J26" s="28">
        <v>11790</v>
      </c>
      <c r="K26" s="28">
        <v>72100</v>
      </c>
      <c r="L26" s="24" t="s">
        <v>71</v>
      </c>
      <c r="M26" s="35">
        <v>2500</v>
      </c>
    </row>
    <row r="27" spans="1:14" ht="39.950000000000003" customHeight="1">
      <c r="A27" s="59"/>
      <c r="B27" s="23" t="s">
        <v>101</v>
      </c>
      <c r="C27" s="34"/>
      <c r="D27" s="34"/>
      <c r="E27" s="24"/>
      <c r="F27" s="24"/>
      <c r="G27" s="24" t="s">
        <v>23</v>
      </c>
      <c r="H27" s="24">
        <v>30000</v>
      </c>
      <c r="I27" s="28" t="s">
        <v>72</v>
      </c>
      <c r="J27" s="28">
        <v>11790</v>
      </c>
      <c r="K27" s="24">
        <v>74500</v>
      </c>
      <c r="L27" s="24" t="s">
        <v>73</v>
      </c>
      <c r="M27" s="35">
        <v>352</v>
      </c>
    </row>
    <row r="28" spans="1:14" ht="183" customHeight="1">
      <c r="A28" s="60"/>
      <c r="B28" s="23"/>
      <c r="C28" s="24"/>
      <c r="D28" s="24"/>
      <c r="E28" s="24"/>
      <c r="F28" s="24"/>
      <c r="G28" s="24"/>
      <c r="H28" s="24"/>
      <c r="I28" s="24"/>
      <c r="J28" s="24"/>
      <c r="K28" s="24"/>
      <c r="L28" s="24"/>
      <c r="M28" s="25"/>
    </row>
    <row r="29" spans="1:14" ht="18.95" customHeight="1">
      <c r="A29" s="49" t="s">
        <v>82</v>
      </c>
      <c r="B29" s="49"/>
      <c r="C29" s="49"/>
      <c r="D29" s="49"/>
      <c r="E29" s="49"/>
      <c r="F29" s="49"/>
      <c r="G29" s="49"/>
      <c r="H29" s="49"/>
      <c r="I29" s="49"/>
      <c r="J29" s="49"/>
      <c r="K29" s="49"/>
      <c r="L29" s="49"/>
      <c r="M29" s="21">
        <f>SUM(M23:M28)</f>
        <v>51852</v>
      </c>
    </row>
    <row r="30" spans="1:14" ht="39.950000000000003" customHeight="1">
      <c r="A30" s="58" t="s">
        <v>97</v>
      </c>
      <c r="B30" s="27" t="s">
        <v>75</v>
      </c>
      <c r="C30" s="34"/>
      <c r="D30" s="34"/>
      <c r="E30" s="41"/>
      <c r="F30" s="41"/>
      <c r="G30" s="28" t="s">
        <v>23</v>
      </c>
      <c r="H30" s="28">
        <v>30000</v>
      </c>
      <c r="I30" s="28" t="s">
        <v>72</v>
      </c>
      <c r="J30" s="28">
        <v>11790</v>
      </c>
      <c r="K30" s="28">
        <v>61300</v>
      </c>
      <c r="L30" s="28" t="s">
        <v>58</v>
      </c>
      <c r="M30" s="35">
        <v>45000</v>
      </c>
    </row>
    <row r="31" spans="1:14" ht="39.950000000000003" customHeight="1">
      <c r="A31" s="59"/>
      <c r="B31" s="23" t="s">
        <v>95</v>
      </c>
      <c r="C31" s="34"/>
      <c r="D31" s="34"/>
      <c r="E31" s="41"/>
      <c r="F31" s="41"/>
      <c r="G31" s="24" t="s">
        <v>23</v>
      </c>
      <c r="H31" s="24">
        <v>30000</v>
      </c>
      <c r="I31" s="28" t="s">
        <v>72</v>
      </c>
      <c r="J31" s="28">
        <v>11790</v>
      </c>
      <c r="K31" s="24">
        <v>61100</v>
      </c>
      <c r="L31" s="24" t="s">
        <v>59</v>
      </c>
      <c r="M31" s="35"/>
    </row>
    <row r="32" spans="1:14" ht="39.950000000000003" customHeight="1">
      <c r="A32" s="59"/>
      <c r="B32" s="23" t="s">
        <v>98</v>
      </c>
      <c r="C32" s="34"/>
      <c r="D32" s="34"/>
      <c r="E32" s="41"/>
      <c r="F32" s="41"/>
      <c r="G32" s="24" t="s">
        <v>23</v>
      </c>
      <c r="H32" s="24">
        <v>30000</v>
      </c>
      <c r="I32" s="28" t="s">
        <v>72</v>
      </c>
      <c r="J32" s="28">
        <v>11790</v>
      </c>
      <c r="K32" s="24">
        <v>71600</v>
      </c>
      <c r="L32" s="24" t="s">
        <v>30</v>
      </c>
      <c r="M32" s="35">
        <v>1000</v>
      </c>
    </row>
    <row r="33" spans="1:14" ht="39.950000000000003" customHeight="1">
      <c r="A33" s="59"/>
      <c r="B33" s="23" t="s">
        <v>99</v>
      </c>
      <c r="C33" s="36"/>
      <c r="D33" s="36"/>
      <c r="E33" s="48"/>
      <c r="F33" s="48"/>
      <c r="G33" s="28" t="s">
        <v>23</v>
      </c>
      <c r="H33" s="24">
        <v>30000</v>
      </c>
      <c r="I33" s="28" t="s">
        <v>72</v>
      </c>
      <c r="J33" s="28">
        <v>11790</v>
      </c>
      <c r="K33" s="28">
        <v>72100</v>
      </c>
      <c r="L33" s="24" t="s">
        <v>71</v>
      </c>
      <c r="M33" s="37">
        <v>3000</v>
      </c>
    </row>
    <row r="34" spans="1:14" ht="39.950000000000003" customHeight="1">
      <c r="A34" s="59"/>
      <c r="B34" s="23"/>
      <c r="C34" s="34"/>
      <c r="D34" s="34"/>
      <c r="E34" s="41"/>
      <c r="F34" s="41"/>
      <c r="G34" s="24" t="s">
        <v>23</v>
      </c>
      <c r="H34" s="24">
        <v>30000</v>
      </c>
      <c r="I34" s="28" t="s">
        <v>72</v>
      </c>
      <c r="J34" s="28">
        <v>11790</v>
      </c>
      <c r="K34" s="24">
        <v>74500</v>
      </c>
      <c r="L34" s="24" t="s">
        <v>73</v>
      </c>
      <c r="M34" s="35"/>
    </row>
    <row r="35" spans="1:14" ht="39.950000000000003" customHeight="1">
      <c r="A35" s="59"/>
      <c r="B35" s="23"/>
      <c r="C35" s="34"/>
      <c r="D35" s="34"/>
      <c r="E35" s="41"/>
      <c r="F35" s="41"/>
      <c r="G35" s="24"/>
      <c r="H35" s="24"/>
      <c r="I35" s="24"/>
      <c r="J35" s="24"/>
      <c r="K35" s="24"/>
      <c r="L35" s="24"/>
      <c r="M35" s="25"/>
    </row>
    <row r="36" spans="1:14" ht="39.950000000000003" customHeight="1">
      <c r="A36" s="59"/>
      <c r="B36" s="23"/>
      <c r="C36" s="34"/>
      <c r="D36" s="34"/>
      <c r="E36" s="41"/>
      <c r="F36" s="41"/>
      <c r="G36" s="24"/>
      <c r="H36" s="24"/>
      <c r="I36" s="24"/>
      <c r="J36" s="24"/>
      <c r="K36" s="24"/>
      <c r="L36" s="24"/>
      <c r="M36" s="25"/>
    </row>
    <row r="37" spans="1:14" ht="165" customHeight="1">
      <c r="A37" s="60"/>
      <c r="B37" s="23"/>
      <c r="C37" s="24"/>
      <c r="D37" s="24"/>
      <c r="E37" s="24"/>
      <c r="F37" s="24"/>
      <c r="G37" s="24"/>
      <c r="H37" s="24"/>
      <c r="I37" s="24"/>
      <c r="J37" s="24"/>
      <c r="K37" s="24"/>
      <c r="L37" s="24"/>
      <c r="M37" s="25"/>
    </row>
    <row r="38" spans="1:14" ht="18.95" customHeight="1">
      <c r="A38" s="49" t="s">
        <v>83</v>
      </c>
      <c r="B38" s="49"/>
      <c r="C38" s="49"/>
      <c r="D38" s="49"/>
      <c r="E38" s="49"/>
      <c r="F38" s="49"/>
      <c r="G38" s="49"/>
      <c r="H38" s="49"/>
      <c r="I38" s="49"/>
      <c r="J38" s="49"/>
      <c r="K38" s="49"/>
      <c r="L38" s="49"/>
      <c r="M38" s="21">
        <f>SUM(M30:M37)</f>
        <v>49000</v>
      </c>
    </row>
    <row r="39" spans="1:14" ht="30" customHeight="1">
      <c r="A39" s="58" t="s">
        <v>29</v>
      </c>
      <c r="B39" s="27" t="s">
        <v>29</v>
      </c>
      <c r="C39" s="27"/>
      <c r="D39" s="27"/>
      <c r="E39" s="27"/>
      <c r="F39" s="27"/>
      <c r="G39" s="27"/>
      <c r="H39" s="27"/>
      <c r="I39" s="27"/>
      <c r="J39" s="27"/>
      <c r="K39" s="27"/>
      <c r="L39" s="27"/>
      <c r="M39" s="27"/>
    </row>
    <row r="40" spans="1:14" ht="30" customHeight="1">
      <c r="A40" s="59"/>
      <c r="B40" s="23" t="s">
        <v>44</v>
      </c>
      <c r="C40" s="24" t="s">
        <v>12</v>
      </c>
      <c r="D40" s="24" t="s">
        <v>12</v>
      </c>
      <c r="E40" s="24" t="s">
        <v>12</v>
      </c>
      <c r="F40" s="24" t="s">
        <v>12</v>
      </c>
      <c r="G40" s="24" t="s">
        <v>23</v>
      </c>
      <c r="H40" s="24">
        <v>30000</v>
      </c>
      <c r="I40" s="28" t="s">
        <v>72</v>
      </c>
      <c r="J40" s="28">
        <v>11790</v>
      </c>
      <c r="K40" s="24">
        <v>73120</v>
      </c>
      <c r="L40" s="23" t="s">
        <v>44</v>
      </c>
      <c r="M40" s="35">
        <v>50000</v>
      </c>
      <c r="N40" s="29" t="s">
        <v>46</v>
      </c>
    </row>
    <row r="41" spans="1:14" ht="30" customHeight="1">
      <c r="A41" s="59"/>
      <c r="B41" s="23" t="s">
        <v>45</v>
      </c>
      <c r="C41" s="24" t="s">
        <v>12</v>
      </c>
      <c r="D41" s="24" t="s">
        <v>12</v>
      </c>
      <c r="E41" s="24" t="s">
        <v>12</v>
      </c>
      <c r="F41" s="24" t="s">
        <v>12</v>
      </c>
      <c r="G41" s="24" t="s">
        <v>23</v>
      </c>
      <c r="H41" s="24"/>
      <c r="I41" s="24"/>
      <c r="J41" s="24"/>
      <c r="K41" s="24">
        <v>73120</v>
      </c>
      <c r="L41" s="23" t="s">
        <v>45</v>
      </c>
      <c r="M41" s="35">
        <v>0</v>
      </c>
      <c r="N41" s="29" t="s">
        <v>47</v>
      </c>
    </row>
    <row r="42" spans="1:14" ht="30" customHeight="1">
      <c r="A42" s="59"/>
      <c r="B42" s="73" t="s">
        <v>26</v>
      </c>
      <c r="C42" s="24" t="s">
        <v>12</v>
      </c>
      <c r="D42" s="24" t="s">
        <v>12</v>
      </c>
      <c r="E42" s="24" t="s">
        <v>12</v>
      </c>
      <c r="F42" s="24" t="s">
        <v>12</v>
      </c>
      <c r="G42" s="24" t="s">
        <v>23</v>
      </c>
      <c r="H42" s="24">
        <v>30000</v>
      </c>
      <c r="I42" s="28" t="s">
        <v>72</v>
      </c>
      <c r="J42" s="28">
        <v>11790</v>
      </c>
      <c r="K42" s="24">
        <v>72400</v>
      </c>
      <c r="L42" s="39" t="s">
        <v>31</v>
      </c>
      <c r="M42" s="35">
        <f>SUM(M29+M38)*0.025</f>
        <v>2521.3000000000002</v>
      </c>
    </row>
    <row r="43" spans="1:14" ht="30" customHeight="1">
      <c r="A43" s="59"/>
      <c r="B43" s="74"/>
      <c r="C43" s="24" t="s">
        <v>12</v>
      </c>
      <c r="D43" s="24" t="s">
        <v>12</v>
      </c>
      <c r="E43" s="24" t="s">
        <v>12</v>
      </c>
      <c r="F43" s="24" t="s">
        <v>12</v>
      </c>
      <c r="G43" s="24" t="s">
        <v>23</v>
      </c>
      <c r="H43" s="24">
        <v>30071</v>
      </c>
      <c r="I43" s="24" t="s">
        <v>57</v>
      </c>
      <c r="J43" s="33" t="s">
        <v>56</v>
      </c>
      <c r="K43" s="24">
        <v>72400</v>
      </c>
      <c r="L43" s="24" t="s">
        <v>31</v>
      </c>
      <c r="M43" s="35">
        <f>SUM(M14+M15+M16)*0.025</f>
        <v>302.125</v>
      </c>
    </row>
    <row r="44" spans="1:14" ht="30" customHeight="1">
      <c r="A44" s="59"/>
      <c r="B44" s="75" t="s">
        <v>27</v>
      </c>
      <c r="C44" s="24" t="s">
        <v>12</v>
      </c>
      <c r="D44" s="24" t="s">
        <v>12</v>
      </c>
      <c r="E44" s="24" t="s">
        <v>12</v>
      </c>
      <c r="F44" s="24" t="s">
        <v>12</v>
      </c>
      <c r="G44" s="24" t="s">
        <v>23</v>
      </c>
      <c r="H44" s="24">
        <v>30000</v>
      </c>
      <c r="I44" s="28" t="s">
        <v>72</v>
      </c>
      <c r="J44" s="28">
        <v>11790</v>
      </c>
      <c r="K44" s="24">
        <v>74300</v>
      </c>
      <c r="L44" s="24" t="s">
        <v>32</v>
      </c>
      <c r="M44" s="35">
        <f>SUM(M29+M38)*0.04</f>
        <v>4034.08</v>
      </c>
    </row>
    <row r="45" spans="1:14" ht="30" customHeight="1">
      <c r="A45" s="59"/>
      <c r="B45" s="76"/>
      <c r="C45" s="24" t="s">
        <v>12</v>
      </c>
      <c r="D45" s="24" t="s">
        <v>12</v>
      </c>
      <c r="E45" s="24" t="s">
        <v>12</v>
      </c>
      <c r="F45" s="24" t="s">
        <v>12</v>
      </c>
      <c r="G45" s="24" t="s">
        <v>23</v>
      </c>
      <c r="H45" s="24">
        <v>30071</v>
      </c>
      <c r="I45" s="24" t="s">
        <v>57</v>
      </c>
      <c r="J45" s="33" t="s">
        <v>56</v>
      </c>
      <c r="K45" s="24">
        <v>74300</v>
      </c>
      <c r="L45" s="24" t="s">
        <v>32</v>
      </c>
      <c r="M45" s="35">
        <f>SUM(M14+M15+M16)*0.04</f>
        <v>483.40000000000003</v>
      </c>
    </row>
    <row r="46" spans="1:14" ht="30" customHeight="1">
      <c r="A46" s="59"/>
      <c r="B46" s="23" t="s">
        <v>28</v>
      </c>
      <c r="C46" s="24" t="s">
        <v>12</v>
      </c>
      <c r="D46" s="24" t="s">
        <v>12</v>
      </c>
      <c r="E46" s="24" t="s">
        <v>12</v>
      </c>
      <c r="F46" s="24" t="s">
        <v>12</v>
      </c>
      <c r="G46" s="24" t="s">
        <v>23</v>
      </c>
      <c r="H46" s="24"/>
      <c r="I46" s="24"/>
      <c r="J46" s="24"/>
      <c r="K46" s="24">
        <v>74100</v>
      </c>
      <c r="L46" s="24" t="s">
        <v>33</v>
      </c>
      <c r="M46" s="35">
        <v>0</v>
      </c>
    </row>
    <row r="47" spans="1:14" ht="30" customHeight="1">
      <c r="A47" s="59"/>
      <c r="B47" s="75" t="s">
        <v>24</v>
      </c>
      <c r="C47" s="24" t="s">
        <v>12</v>
      </c>
      <c r="D47" s="24" t="s">
        <v>12</v>
      </c>
      <c r="E47" s="24" t="s">
        <v>12</v>
      </c>
      <c r="F47" s="24" t="s">
        <v>12</v>
      </c>
      <c r="G47" s="24" t="s">
        <v>23</v>
      </c>
      <c r="H47" s="24">
        <v>30071</v>
      </c>
      <c r="I47" s="24" t="s">
        <v>57</v>
      </c>
      <c r="J47" s="33" t="s">
        <v>56</v>
      </c>
      <c r="K47" s="24">
        <v>75100</v>
      </c>
      <c r="L47" s="24" t="s">
        <v>34</v>
      </c>
      <c r="M47" s="35">
        <f>SUM(M13+M14+M15+M16+M43+M45)*0.08</f>
        <v>2629.6420000000003</v>
      </c>
    </row>
    <row r="48" spans="1:14" ht="30" customHeight="1">
      <c r="A48" s="60"/>
      <c r="B48" s="76"/>
      <c r="C48" s="24" t="s">
        <v>12</v>
      </c>
      <c r="D48" s="24" t="s">
        <v>12</v>
      </c>
      <c r="E48" s="24" t="s">
        <v>12</v>
      </c>
      <c r="F48" s="24" t="s">
        <v>12</v>
      </c>
      <c r="G48" s="24" t="s">
        <v>23</v>
      </c>
      <c r="H48" s="24">
        <v>30000</v>
      </c>
      <c r="I48" s="28" t="s">
        <v>72</v>
      </c>
      <c r="J48" s="28">
        <v>11790</v>
      </c>
      <c r="K48" s="24">
        <v>75100</v>
      </c>
      <c r="L48" s="24" t="s">
        <v>34</v>
      </c>
      <c r="M48" s="35">
        <f>SUM(M29+M38+M40+M42+M44)*0.08</f>
        <v>12592.590399999999</v>
      </c>
    </row>
    <row r="49" spans="1:14" ht="15.75">
      <c r="A49" s="70" t="s">
        <v>36</v>
      </c>
      <c r="B49" s="71"/>
      <c r="C49" s="71"/>
      <c r="D49" s="71"/>
      <c r="E49" s="71"/>
      <c r="F49" s="71"/>
      <c r="G49" s="71"/>
      <c r="H49" s="71"/>
      <c r="I49" s="71"/>
      <c r="J49" s="71"/>
      <c r="K49" s="71"/>
      <c r="L49" s="72"/>
      <c r="M49" s="21">
        <f>SUM(M40:M48)</f>
        <v>72563.137400000007</v>
      </c>
    </row>
    <row r="50" spans="1:14" ht="31.5" customHeight="1">
      <c r="A50" s="67" t="s">
        <v>37</v>
      </c>
      <c r="B50" s="68"/>
      <c r="C50" s="68"/>
      <c r="D50" s="68"/>
      <c r="E50" s="68"/>
      <c r="F50" s="68"/>
      <c r="G50" s="68"/>
      <c r="H50" s="68"/>
      <c r="I50" s="68"/>
      <c r="J50" s="68"/>
      <c r="K50" s="68"/>
      <c r="L50" s="69"/>
      <c r="M50" s="19">
        <f>SUM(M22+M29+M38+M49)</f>
        <v>205500.13740000001</v>
      </c>
    </row>
    <row r="51" spans="1:14" ht="30" customHeight="1">
      <c r="A51" s="1"/>
      <c r="B51" s="1"/>
      <c r="C51" s="1"/>
      <c r="D51" s="1"/>
      <c r="E51" s="1"/>
      <c r="F51" s="1"/>
      <c r="G51" s="9"/>
      <c r="H51" s="9"/>
      <c r="I51" s="9"/>
      <c r="J51" s="12"/>
      <c r="K51" s="9"/>
      <c r="L51" s="13"/>
      <c r="M51" s="13"/>
    </row>
    <row r="52" spans="1:14" ht="31.5" customHeight="1">
      <c r="A52" s="64" t="s">
        <v>16</v>
      </c>
      <c r="B52" s="65"/>
      <c r="C52" s="65"/>
      <c r="D52" s="65"/>
      <c r="E52" s="65"/>
      <c r="F52" s="65"/>
      <c r="G52" s="65"/>
      <c r="H52" s="65"/>
      <c r="I52" s="65"/>
      <c r="J52" s="65"/>
      <c r="K52" s="65"/>
      <c r="L52" s="65"/>
      <c r="M52" s="66"/>
    </row>
    <row r="53" spans="1:14" ht="31.5" customHeight="1">
      <c r="A53" s="13"/>
      <c r="B53" s="26"/>
      <c r="C53" s="26"/>
      <c r="D53" s="26"/>
      <c r="E53" s="26"/>
      <c r="F53" s="26"/>
      <c r="G53" s="26"/>
      <c r="H53" s="26"/>
      <c r="I53" s="26"/>
      <c r="J53" s="13"/>
      <c r="K53" s="26"/>
      <c r="L53" s="26"/>
      <c r="M53" s="26"/>
      <c r="N53" s="10"/>
    </row>
    <row r="54" spans="1:14" ht="30.75" customHeight="1">
      <c r="A54" s="1"/>
      <c r="B54" s="1"/>
      <c r="C54" s="1"/>
      <c r="D54" s="1"/>
      <c r="E54" s="1"/>
      <c r="F54" s="1"/>
      <c r="G54" s="1"/>
      <c r="H54" s="1"/>
      <c r="I54" s="1"/>
      <c r="J54" s="13"/>
      <c r="K54" s="1"/>
      <c r="L54" s="13"/>
      <c r="M54" s="13"/>
      <c r="N54" s="10"/>
    </row>
    <row r="55" spans="1:14" ht="15" customHeight="1">
      <c r="A55" s="14" t="s">
        <v>80</v>
      </c>
      <c r="B55" s="18" t="s">
        <v>81</v>
      </c>
      <c r="H55" s="44"/>
      <c r="I55" s="62" t="s">
        <v>17</v>
      </c>
      <c r="J55" s="62"/>
      <c r="K55" s="62"/>
      <c r="L55" s="62"/>
      <c r="M55" s="62"/>
      <c r="N55" s="10"/>
    </row>
    <row r="56" spans="1:14" ht="15" customHeight="1">
      <c r="A56" s="15" t="s">
        <v>18</v>
      </c>
      <c r="B56" s="40"/>
      <c r="H56" s="44"/>
      <c r="I56" s="63" t="s">
        <v>19</v>
      </c>
      <c r="J56" s="63"/>
      <c r="K56" s="63"/>
      <c r="L56" s="63"/>
      <c r="M56" s="63"/>
      <c r="N56" s="10"/>
    </row>
    <row r="57" spans="1:14">
      <c r="A57" s="15"/>
      <c r="B57" s="1"/>
      <c r="C57" s="43"/>
      <c r="D57" s="44"/>
      <c r="E57" s="44"/>
      <c r="F57" s="44"/>
      <c r="G57" s="44"/>
      <c r="H57" s="44"/>
      <c r="I57" s="16"/>
      <c r="J57" s="1"/>
      <c r="K57" s="9"/>
      <c r="N57" s="10"/>
    </row>
    <row r="58" spans="1:14">
      <c r="A58" s="15"/>
      <c r="B58" s="1"/>
      <c r="C58" s="43"/>
      <c r="D58" s="44"/>
      <c r="E58" s="44"/>
      <c r="F58" s="44"/>
      <c r="G58" s="44"/>
      <c r="H58" s="44"/>
      <c r="I58" s="16"/>
      <c r="J58" s="1"/>
      <c r="K58" s="9"/>
      <c r="N58" s="10"/>
    </row>
    <row r="59" spans="1:14" s="13" customFormat="1"/>
    <row r="60" spans="1:14" s="13" customFormat="1"/>
    <row r="61" spans="1:14" s="13" customFormat="1"/>
    <row r="62" spans="1:14" s="13" customFormat="1"/>
    <row r="63" spans="1:14" s="13" customFormat="1"/>
    <row r="64" spans="1:14" s="13" customFormat="1" ht="52.5" customHeight="1"/>
    <row r="65" s="13" customFormat="1"/>
    <row r="66" s="13" customFormat="1"/>
    <row r="67" s="13" customFormat="1"/>
    <row r="68" s="13" customFormat="1"/>
    <row r="69" s="13" customFormat="1"/>
    <row r="70" s="13" customFormat="1" ht="98.25" customHeight="1"/>
    <row r="71" s="13" customFormat="1"/>
    <row r="72" s="13" customFormat="1" ht="42.75" customHeight="1"/>
    <row r="73" s="13" customFormat="1" ht="28.5" customHeight="1"/>
    <row r="74" s="13" customFormat="1"/>
    <row r="75" s="13" customFormat="1"/>
    <row r="76" s="13" customFormat="1" ht="15.75" customHeigh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ht="60" customHeight="1"/>
    <row r="88" s="13" customFormat="1"/>
    <row r="89" s="13" customFormat="1"/>
    <row r="90" s="13" customFormat="1" ht="45" customHeight="1"/>
    <row r="91" s="13" customFormat="1"/>
    <row r="92" s="13" customFormat="1" ht="35.25" customHeight="1"/>
    <row r="93" s="13" customFormat="1"/>
    <row r="94" s="13" customFormat="1"/>
    <row r="95" s="13" customFormat="1"/>
    <row r="96" s="13" customFormat="1"/>
    <row r="97" s="13" customFormat="1" ht="33.75" customHeigh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sheetData>
  <mergeCells count="25">
    <mergeCell ref="A38:L38"/>
    <mergeCell ref="A39:A48"/>
    <mergeCell ref="B42:B43"/>
    <mergeCell ref="B44:B45"/>
    <mergeCell ref="B47:B48"/>
    <mergeCell ref="A49:L49"/>
    <mergeCell ref="A50:L50"/>
    <mergeCell ref="A52:M52"/>
    <mergeCell ref="I55:M55"/>
    <mergeCell ref="I56:M56"/>
    <mergeCell ref="A22:L22"/>
    <mergeCell ref="A23:A28"/>
    <mergeCell ref="A29:L29"/>
    <mergeCell ref="A30:A37"/>
    <mergeCell ref="B8:L8"/>
    <mergeCell ref="B9:L9"/>
    <mergeCell ref="C11:F11"/>
    <mergeCell ref="G11:G12"/>
    <mergeCell ref="I11:M11"/>
    <mergeCell ref="A13:A21"/>
    <mergeCell ref="B2:L3"/>
    <mergeCell ref="B4:L4"/>
    <mergeCell ref="B5:L5"/>
    <mergeCell ref="B6:L6"/>
    <mergeCell ref="B7:L7"/>
  </mergeCells>
  <pageMargins left="1" right="0.25" top="0.5" bottom="0.5" header="0.3" footer="0.3"/>
  <pageSetup paperSize="9" scale="60" orientation="landscape" r:id="rId1"/>
  <rowBreaks count="3" manualBreakCount="3">
    <brk id="32" max="11" man="1"/>
    <brk id="63" max="11" man="1"/>
    <brk id="100"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8e6c43a-9e99-4bdd-9574-a0fa4ea3b61e" ContentTypeId="0x010100F075C04BA242A84ABD3293E3AD35CDA4" PreviousValue="false"/>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2016-11-15T06:00:00+00:00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1109</Value>
      <Value>1458</Value>
      <Value>1</Value>
      <Value>763</Value>
    </TaxCatchAll>
    <c4e2ab2cc9354bbf9064eeb465a566ea xmlns="1ed4137b-41b2-488b-8250-6d369ec27664">
      <Terms xmlns="http://schemas.microsoft.com/office/infopath/2007/PartnerControls"/>
    </c4e2ab2cc9354bbf9064eeb465a566ea>
    <UndpProjectNo xmlns="1ed4137b-41b2-488b-8250-6d369ec27664">00066352</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IRQ</TermName>
          <TermId xmlns="http://schemas.microsoft.com/office/infopath/2007/PartnerControls">e1e51b8b-e5a4-4466-a8c5-0d256bb12a90</TermId>
        </TermInfo>
      </Terms>
    </gc6531b704974d528487414686b72f6f>
    <_dlc_DocId xmlns="f1161f5b-24a3-4c2d-bc81-44cb9325e8ee">ATLASPDC-4-55970</_dlc_DocId>
    <_dlc_DocIdUrl xmlns="f1161f5b-24a3-4c2d-bc81-44cb9325e8ee">
      <Url>https://info.undp.org/docs/pdc/_layouts/DocIdRedir.aspx?ID=ATLASPDC-4-55970</Url>
      <Description>ATLASPDC-4-55970</Description>
    </_dlc_DocIdUrl>
    <Document_x0020_Coverage_x0020_Period_x0020_Start_x0020_Date xmlns="f1161f5b-24a3-4c2d-bc81-44cb9325e8ee" xsi:nil="true"/>
    <Document_x0020_Coverage_x0020_Period_x0020_End_x0020_Date xmlns="f1161f5b-24a3-4c2d-bc81-44cb9325e8ee">2019-12-31T05:00:00+00:00</Document_x0020_Coverage_x0020_Period_x0020_End_x0020_Dat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1876C571-4558-4210-B712-4F23BFFBE572}"/>
</file>

<file path=customXml/itemProps2.xml><?xml version="1.0" encoding="utf-8"?>
<ds:datastoreItem xmlns:ds="http://schemas.openxmlformats.org/officeDocument/2006/customXml" ds:itemID="{6F65CAAF-E1E9-4D62-9DE4-DDE149A68E13}"/>
</file>

<file path=customXml/itemProps3.xml><?xml version="1.0" encoding="utf-8"?>
<ds:datastoreItem xmlns:ds="http://schemas.openxmlformats.org/officeDocument/2006/customXml" ds:itemID="{492DDE60-649A-4ADC-A619-F7D8ABDE28AC}"/>
</file>

<file path=customXml/itemProps4.xml><?xml version="1.0" encoding="utf-8"?>
<ds:datastoreItem xmlns:ds="http://schemas.openxmlformats.org/officeDocument/2006/customXml" ds:itemID="{3AC2D274-8B5B-421D-B98F-1D3344F5612D}"/>
</file>

<file path=customXml/itemProps5.xml><?xml version="1.0" encoding="utf-8"?>
<ds:datastoreItem xmlns:ds="http://schemas.openxmlformats.org/officeDocument/2006/customXml" ds:itemID="{4DB40001-56DB-415C-9FD1-79C7ED070C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2016</vt:lpstr>
      <vt:lpstr>2017</vt:lpstr>
      <vt:lpstr>'2016'!Print_Area</vt:lpstr>
      <vt:lpstr>'2017'!Print_Area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2006-09-16T00:00:00Z</dcterms:created>
  <dcterms:modified xsi:type="dcterms:W3CDTF">2016-10-20T11:17:31Z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1458;#IRQ|e1e51b8b-e5a4-4466-a8c5-0d256bb12a90</vt:lpwstr>
  </property>
  <property fmtid="{D5CDD505-2E9C-101B-9397-08002B2CF9AE}" pid="8" name="Atlas Document Status">
    <vt:lpwstr>763;#Draft|121d40a5-e62e-4d42-82e4-d6d12003de0a</vt:lpwstr>
  </property>
  <property fmtid="{D5CDD505-2E9C-101B-9397-08002B2CF9AE}" pid="9" name="Atlas Document Type">
    <vt:lpwstr>1109;#Budget|1c1fa43a-cb36-4844-8715-9a4cc93e1ac9</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aa75adba-74fa-46c9-b034-cade5eab6528</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